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howInkAnnotation="0"/>
  <xr:revisionPtr revIDLastSave="0" documentId="8_{AB8F8EAD-A03B-410C-A74B-2E6E2973080E}" xr6:coauthVersionLast="47" xr6:coauthVersionMax="47" xr10:uidLastSave="{00000000-0000-0000-0000-000000000000}"/>
  <bookViews>
    <workbookView xWindow="-108" yWindow="-108" windowWidth="23256" windowHeight="12456" tabRatio="721" firstSheet="1" activeTab="1" xr2:uid="{00000000-000D-0000-FFFF-FFFF00000000}"/>
  </bookViews>
  <sheets>
    <sheet name="AUP Modell" sheetId="17" state="hidden" r:id="rId1"/>
    <sheet name="AUP Rechner" sheetId="18" r:id="rId2"/>
    <sheet name="Hinweise" sheetId="30" r:id="rId20"/>
  </sheets>
  <definedNames>
    <definedName name="AUP_AltRendite">'AUP Rechner'!$C$48</definedName>
    <definedName name="AUP_Altsubstanz">'AUP Rechner'!$C$11</definedName>
    <definedName name="AUP_Annuitaet">'AUP Rechner'!$C$39</definedName>
    <definedName name="AUP_Bewirt">'AUP Rechner'!$C$28</definedName>
    <definedName name="AUP_BewirtSteig">'AUP Rechner'!$C$29</definedName>
    <definedName name="AUP_Darlehen">'AUP Rechner'!$C$36</definedName>
    <definedName name="AUP_Denk1">'AUP Rechner'!$C$19</definedName>
    <definedName name="AUP_Denk2">'AUP Rechner'!$C$20</definedName>
    <definedName name="AUP_EK">'AUP Rechner'!$C$35</definedName>
    <definedName name="AUP_ENK">'AUP Rechner'!$C$13</definedName>
    <definedName name="AUP_Gebaeude">'AUP Rechner'!$C$8</definedName>
    <definedName name="AUP_GesInvest">'AUP Rechner'!$C$14</definedName>
    <definedName name="AUP_Grundwert">'AUP Rechner'!$C$7</definedName>
    <definedName name="AUP_Kaufpreis">'AUP Rechner'!$C$5</definedName>
    <definedName name="AUP_Leerstand">'AUP Rechner'!$C$27</definedName>
    <definedName name="AUP_LinAfA">'AUP Rechner'!$C$18</definedName>
    <definedName name="AUP_Miete">'AUP Rechner'!$C$25</definedName>
    <definedName name="AUP_MietSteig">'AUP Rechner'!$C$26</definedName>
    <definedName name="AUP_Modell">'AUP Rechner'!$C$17</definedName>
    <definedName name="AUP_Sanierung">'AUP Rechner'!$C$10</definedName>
    <definedName name="AUP_SonderJahre">'AUP Rechner'!$C$22</definedName>
    <definedName name="AUP_SonderSatz">'AUP Rechner'!$C$21</definedName>
    <definedName name="AUP_Steuersatz">'AUP Rechner'!$C$32</definedName>
    <definedName name="AUP_Tilgung">'AUP Rechner'!$C$38</definedName>
    <definedName name="AUP_Verkaufsjahr">'AUP Rechner'!$C$44</definedName>
    <definedName name="AUP_Verkaufskosten">'AUP Rechner'!$C$45</definedName>
    <definedName name="AUP_Wertsteig">'AUP Rechner'!$C$43</definedName>
    <definedName name="AUP_Zins">'AUP Rechner'!$C$37</definedName>
    <definedName name="_xlnm.Print_Area" localSheetId="0">'AUP Modell'!$A$1:$S$35</definedName>
    <definedName name="_xlnm.Print_Area" localSheetId="1">'AUP Rechner'!$B$1:$F$116</definedName>
    <definedName name="_xlnm.Print_Titles" localSheetId="0">'AUP Modell'!$4:$4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8" l="1"/>
  <c r="C7" i="18"/>
  <c r="Q75" i="18" a="1"/>
  <c r="R75" i="18" a="1"/>
  <c r="S75" i="18" a="1"/>
  <c r="T75" i="18" a="1"/>
  <c r="U75" i="18" a="1"/>
  <c r="V75" i="18" a="1"/>
  <c r="W75" i="18" a="1"/>
  <c r="X75" i="18" a="1"/>
  <c r="Y75" i="18" a="1"/>
  <c r="Z75" i="18" a="1"/>
  <c r="AA75" i="18" a="1"/>
  <c r="AB75" i="18" a="1"/>
  <c r="AC75" i="18" a="1"/>
  <c r="AD75" i="18" a="1"/>
  <c r="AE75" i="18" a="1"/>
  <c r="AF75" i="18" a="1"/>
  <c r="AG75" i="18" a="1"/>
  <c r="AH75" i="18" a="1"/>
  <c r="AI75" i="18" a="1"/>
  <c r="AJ75" i="18" a="1"/>
  <c r="AK75" i="18" a="1"/>
  <c r="AL75" i="18" a="1"/>
  <c r="AM75" i="18" a="1"/>
  <c r="AN75" i="18" a="1"/>
  <c r="AO75" i="18" a="1"/>
  <c r="AP75" i="18" a="1"/>
  <c r="AQ75" i="18" a="1"/>
  <c r="AR75" i="18" a="1"/>
  <c r="AS75" i="18" a="1"/>
  <c r="Q78" i="18" a="1"/>
  <c r="Q79" i="18" a="1"/>
  <c r="R79" i="18" a="1"/>
  <c r="Q80" i="18" a="1"/>
  <c r="R80" i="18" a="1"/>
  <c r="S80" i="18" a="1"/>
  <c r="Q81" i="18" a="1"/>
  <c r="R81" i="18" a="1"/>
  <c r="S81" i="18" a="1"/>
  <c r="T81" i="18" a="1"/>
  <c r="Q82" i="18" a="1"/>
  <c r="R82" i="18" a="1"/>
  <c r="S82" i="18" a="1"/>
  <c r="T82" i="18" a="1"/>
  <c r="U82" i="18" a="1"/>
  <c r="Q83" i="18" a="1"/>
  <c r="R83" i="18" a="1"/>
  <c r="S83" i="18" a="1"/>
  <c r="T83" i="18" a="1"/>
  <c r="U83" i="18" a="1"/>
  <c r="V83" i="18" a="1"/>
  <c r="Q84" i="18" a="1"/>
  <c r="R84" i="18" a="1"/>
  <c r="S84" i="18" a="1"/>
  <c r="T84" i="18" a="1"/>
  <c r="U84" i="18" a="1"/>
  <c r="V84" i="18" a="1"/>
  <c r="W84" i="18" a="1"/>
  <c r="Q85" i="18" a="1"/>
  <c r="R85" i="18" a="1"/>
  <c r="S85" i="18" a="1"/>
  <c r="T85" i="18" a="1"/>
  <c r="U85" i="18" a="1"/>
  <c r="V85" i="18" a="1"/>
  <c r="W85" i="18" a="1"/>
  <c r="X85" i="18" a="1"/>
  <c r="Q86" i="18" a="1"/>
  <c r="R86" i="18" a="1"/>
  <c r="S86" i="18" a="1"/>
  <c r="T86" i="18" a="1"/>
  <c r="U86" i="18" a="1"/>
  <c r="V86" i="18" a="1"/>
  <c r="W86" i="18" a="1"/>
  <c r="X86" i="18" a="1"/>
  <c r="Y86" i="18" a="1"/>
  <c r="Q87" i="18" a="1"/>
  <c r="R87" i="18" a="1"/>
  <c r="S87" i="18" a="1"/>
  <c r="T87" i="18" a="1"/>
  <c r="U87" i="18" a="1"/>
  <c r="V87" i="18" a="1"/>
  <c r="W87" i="18" a="1"/>
  <c r="X87" i="18" a="1"/>
  <c r="Y87" i="18" a="1"/>
  <c r="Z87" i="18" a="1"/>
  <c r="Q88" i="18" a="1"/>
  <c r="R88" i="18" a="1"/>
  <c r="S88" i="18" a="1"/>
  <c r="T88" i="18" a="1"/>
  <c r="U88" i="18" a="1"/>
  <c r="V88" i="18" a="1"/>
  <c r="W88" i="18" a="1"/>
  <c r="X88" i="18" a="1"/>
  <c r="Y88" i="18" a="1"/>
  <c r="Z88" i="18" a="1"/>
  <c r="AA88" i="18" a="1"/>
  <c r="Q89" i="18" a="1"/>
  <c r="R89" i="18" a="1"/>
  <c r="S89" i="18" a="1"/>
  <c r="T89" i="18" a="1"/>
  <c r="U89" i="18" a="1"/>
  <c r="V89" i="18" a="1"/>
  <c r="W89" i="18" a="1"/>
  <c r="X89" i="18" a="1"/>
  <c r="Y89" i="18" a="1"/>
  <c r="Z89" i="18" a="1"/>
  <c r="AA89" i="18" a="1"/>
  <c r="AB89" i="18" a="1"/>
  <c r="Q90" i="18" a="1"/>
  <c r="R90" i="18" a="1"/>
  <c r="S90" i="18" a="1"/>
  <c r="T90" i="18" a="1"/>
  <c r="U90" i="18" a="1"/>
  <c r="V90" i="18" a="1"/>
  <c r="W90" i="18" a="1"/>
  <c r="X90" i="18" a="1"/>
  <c r="Y90" i="18" a="1"/>
  <c r="Z90" i="18" a="1"/>
  <c r="AA90" i="18" a="1"/>
  <c r="AB90" i="18" a="1"/>
  <c r="AC90" i="18" a="1"/>
  <c r="Q91" i="18" a="1"/>
  <c r="R91" i="18" a="1"/>
  <c r="S91" i="18" a="1"/>
  <c r="T91" i="18" a="1"/>
  <c r="U91" i="18" a="1"/>
  <c r="V91" i="18" a="1"/>
  <c r="W91" i="18" a="1"/>
  <c r="X91" i="18" a="1"/>
  <c r="Y91" i="18" a="1"/>
  <c r="Z91" i="18" a="1"/>
  <c r="AA91" i="18" a="1"/>
  <c r="AB91" i="18" a="1"/>
  <c r="AC91" i="18" a="1"/>
  <c r="AD91" i="18" a="1"/>
  <c r="Q92" i="18" a="1"/>
  <c r="R92" i="18" a="1"/>
  <c r="S92" i="18" a="1"/>
  <c r="T92" i="18" a="1"/>
  <c r="U92" i="18" a="1"/>
  <c r="V92" i="18" a="1"/>
  <c r="W92" i="18" a="1"/>
  <c r="X92" i="18" a="1"/>
  <c r="Y92" i="18" a="1"/>
  <c r="Z92" i="18" a="1"/>
  <c r="AA92" i="18" a="1"/>
  <c r="AB92" i="18" a="1"/>
  <c r="AC92" i="18" a="1"/>
  <c r="AD92" i="18" a="1"/>
  <c r="AE92" i="18" a="1"/>
  <c r="Q93" i="18" a="1"/>
  <c r="R93" i="18" a="1"/>
  <c r="S93" i="18" a="1"/>
  <c r="T93" i="18" a="1"/>
  <c r="U93" i="18" a="1"/>
  <c r="V93" i="18" a="1"/>
  <c r="W93" i="18" a="1"/>
  <c r="X93" i="18" a="1"/>
  <c r="Y93" i="18" a="1"/>
  <c r="Z93" i="18" a="1"/>
  <c r="AA93" i="18" a="1"/>
  <c r="AB93" i="18" a="1"/>
  <c r="AC93" i="18" a="1"/>
  <c r="AD93" i="18" a="1"/>
  <c r="AE93" i="18" a="1"/>
  <c r="AF93" i="18" a="1"/>
  <c r="Q94" i="18" a="1"/>
  <c r="R94" i="18" a="1"/>
  <c r="S94" i="18" a="1"/>
  <c r="T94" i="18" a="1"/>
  <c r="U94" i="18" a="1"/>
  <c r="V94" i="18" a="1"/>
  <c r="W94" i="18" a="1"/>
  <c r="X94" i="18" a="1"/>
  <c r="Y94" i="18" a="1"/>
  <c r="Z94" i="18" a="1"/>
  <c r="AA94" i="18" a="1"/>
  <c r="AB94" i="18" a="1"/>
  <c r="AC94" i="18" a="1"/>
  <c r="AD94" i="18" a="1"/>
  <c r="AE94" i="18" a="1"/>
  <c r="AF94" i="18" a="1"/>
  <c r="AG94" i="18" a="1"/>
  <c r="Q95" i="18" a="1"/>
  <c r="R95" i="18" a="1"/>
  <c r="S95" i="18" a="1"/>
  <c r="T95" i="18" a="1"/>
  <c r="U95" i="18" a="1"/>
  <c r="V95" i="18" a="1"/>
  <c r="W95" i="18" a="1"/>
  <c r="X95" i="18" a="1"/>
  <c r="Y95" i="18" a="1"/>
  <c r="Z95" i="18" a="1"/>
  <c r="AA95" i="18" a="1"/>
  <c r="AB95" i="18" a="1"/>
  <c r="AC95" i="18" a="1"/>
  <c r="AD95" i="18" a="1"/>
  <c r="AE95" i="18" a="1"/>
  <c r="AF95" i="18" a="1"/>
  <c r="AG95" i="18" a="1"/>
  <c r="AH95" i="18" a="1"/>
  <c r="Q96" i="18" a="1"/>
  <c r="R96" i="18" a="1"/>
  <c r="S96" i="18" a="1"/>
  <c r="T96" i="18" a="1"/>
  <c r="U96" i="18" a="1"/>
  <c r="V96" i="18" a="1"/>
  <c r="W96" i="18" a="1"/>
  <c r="X96" i="18" a="1"/>
  <c r="Y96" i="18" a="1"/>
  <c r="Z96" i="18" a="1"/>
  <c r="AA96" i="18" a="1"/>
  <c r="AB96" i="18" a="1"/>
  <c r="AC96" i="18" a="1"/>
  <c r="AD96" i="18" a="1"/>
  <c r="AE96" i="18" a="1"/>
  <c r="AF96" i="18" a="1"/>
  <c r="AG96" i="18" a="1"/>
  <c r="AH96" i="18" a="1"/>
  <c r="AI96" i="18" a="1"/>
  <c r="Q97" i="18" a="1"/>
  <c r="R97" i="18" a="1"/>
  <c r="S97" i="18" a="1"/>
  <c r="T97" i="18" a="1"/>
  <c r="U97" i="18" a="1"/>
  <c r="V97" i="18" a="1"/>
  <c r="W97" i="18" a="1"/>
  <c r="X97" i="18" a="1"/>
  <c r="Y97" i="18" a="1"/>
  <c r="Z97" i="18" a="1"/>
  <c r="AA97" i="18" a="1"/>
  <c r="AB97" i="18" a="1"/>
  <c r="AC97" i="18" a="1"/>
  <c r="AD97" i="18" a="1"/>
  <c r="AE97" i="18" a="1"/>
  <c r="AF97" i="18" a="1"/>
  <c r="AG97" i="18" a="1"/>
  <c r="AH97" i="18" a="1"/>
  <c r="AI97" i="18" a="1"/>
  <c r="AJ97" i="18" a="1"/>
  <c r="Q98" i="18" a="1"/>
  <c r="R98" i="18" a="1"/>
  <c r="S98" i="18" a="1"/>
  <c r="T98" i="18" a="1"/>
  <c r="U98" i="18" a="1"/>
  <c r="V98" i="18" a="1"/>
  <c r="W98" i="18" a="1"/>
  <c r="X98" i="18" a="1"/>
  <c r="Y98" i="18" a="1"/>
  <c r="Z98" i="18" a="1"/>
  <c r="AA98" i="18" a="1"/>
  <c r="AB98" i="18" a="1"/>
  <c r="AC98" i="18" a="1"/>
  <c r="AD98" i="18" a="1"/>
  <c r="AE98" i="18" a="1"/>
  <c r="AF98" i="18" a="1"/>
  <c r="AG98" i="18" a="1"/>
  <c r="AH98" i="18" a="1"/>
  <c r="AI98" i="18" a="1"/>
  <c r="AJ98" i="18" a="1"/>
  <c r="AK98" i="18" a="1"/>
  <c r="Q99" i="18" a="1"/>
  <c r="R99" i="18" a="1"/>
  <c r="S99" i="18" a="1"/>
  <c r="T99" i="18" a="1"/>
  <c r="U99" i="18" a="1"/>
  <c r="V99" i="18" a="1"/>
  <c r="W99" i="18" a="1"/>
  <c r="X99" i="18" a="1"/>
  <c r="Y99" i="18" a="1"/>
  <c r="Z99" i="18" a="1"/>
  <c r="AA99" i="18" a="1"/>
  <c r="AB99" i="18" a="1"/>
  <c r="AC99" i="18" a="1"/>
  <c r="AD99" i="18" a="1"/>
  <c r="AE99" i="18" a="1"/>
  <c r="AF99" i="18" a="1"/>
  <c r="AG99" i="18" a="1"/>
  <c r="AH99" i="18" a="1"/>
  <c r="AI99" i="18" a="1"/>
  <c r="AJ99" i="18" a="1"/>
  <c r="AK99" i="18" a="1"/>
  <c r="AL99" i="18" a="1"/>
  <c r="Q100" i="18" a="1"/>
  <c r="R100" i="18" a="1"/>
  <c r="S100" i="18" a="1"/>
  <c r="T100" i="18" a="1"/>
  <c r="U100" i="18" a="1"/>
  <c r="V100" i="18" a="1"/>
  <c r="W100" i="18" a="1"/>
  <c r="X100" i="18" a="1"/>
  <c r="Y100" i="18" a="1"/>
  <c r="Z100" i="18" a="1"/>
  <c r="AA100" i="18" a="1"/>
  <c r="AB100" i="18" a="1"/>
  <c r="AC100" i="18" a="1"/>
  <c r="AD100" i="18" a="1"/>
  <c r="AE100" i="18" a="1"/>
  <c r="AF100" i="18" a="1"/>
  <c r="AG100" i="18" a="1"/>
  <c r="AH100" i="18" a="1"/>
  <c r="AI100" i="18" a="1"/>
  <c r="AJ100" i="18" a="1"/>
  <c r="AK100" i="18" a="1"/>
  <c r="AL100" i="18" a="1"/>
  <c r="AM100" i="18" a="1"/>
  <c r="Q101" i="18" a="1"/>
  <c r="R101" i="18" a="1"/>
  <c r="S101" i="18" a="1"/>
  <c r="T101" i="18" a="1"/>
  <c r="U101" i="18" a="1"/>
  <c r="V101" i="18" a="1"/>
  <c r="W101" i="18" a="1"/>
  <c r="X101" i="18" a="1"/>
  <c r="Y101" i="18" a="1"/>
  <c r="Z101" i="18" a="1"/>
  <c r="AA101" i="18" a="1"/>
  <c r="AB101" i="18" a="1"/>
  <c r="AC101" i="18" a="1"/>
  <c r="AD101" i="18" a="1"/>
  <c r="AE101" i="18" a="1"/>
  <c r="AF101" i="18" a="1"/>
  <c r="AG101" i="18" a="1"/>
  <c r="AH101" i="18" a="1"/>
  <c r="AI101" i="18" a="1"/>
  <c r="AJ101" i="18" a="1"/>
  <c r="AK101" i="18" a="1"/>
  <c r="AL101" i="18" a="1"/>
  <c r="AM101" i="18" a="1"/>
  <c r="AN101" i="18" a="1"/>
  <c r="Q102" i="18" a="1"/>
  <c r="R102" i="18" a="1"/>
  <c r="S102" i="18" a="1"/>
  <c r="T102" i="18" a="1"/>
  <c r="U102" i="18" a="1"/>
  <c r="V102" i="18" a="1"/>
  <c r="W102" i="18" a="1"/>
  <c r="X102" i="18" a="1"/>
  <c r="Y102" i="18" a="1"/>
  <c r="Z102" i="18" a="1"/>
  <c r="AA102" i="18" a="1"/>
  <c r="AB102" i="18" a="1"/>
  <c r="AC102" i="18" a="1"/>
  <c r="AD102" i="18" a="1"/>
  <c r="AE102" i="18" a="1"/>
  <c r="AF102" i="18" a="1"/>
  <c r="AG102" i="18" a="1"/>
  <c r="AH102" i="18" a="1"/>
  <c r="AI102" i="18" a="1"/>
  <c r="AJ102" i="18" a="1"/>
  <c r="AK102" i="18" a="1"/>
  <c r="AL102" i="18" a="1"/>
  <c r="AM102" i="18" a="1"/>
  <c r="AN102" i="18" a="1"/>
  <c r="AO102" i="18" a="1"/>
  <c r="Q103" i="18" a="1"/>
  <c r="R103" i="18" a="1"/>
  <c r="S103" i="18" a="1"/>
  <c r="T103" i="18" a="1"/>
  <c r="U103" i="18" a="1"/>
  <c r="V103" i="18" a="1"/>
  <c r="W103" i="18" a="1"/>
  <c r="X103" i="18" a="1"/>
  <c r="Y103" i="18" a="1"/>
  <c r="Z103" i="18" a="1"/>
  <c r="AA103" i="18" a="1"/>
  <c r="AB103" i="18" a="1"/>
  <c r="AC103" i="18" a="1"/>
  <c r="AD103" i="18" a="1"/>
  <c r="AE103" i="18" a="1"/>
  <c r="AF103" i="18" a="1"/>
  <c r="AG103" i="18" a="1"/>
  <c r="AH103" i="18" a="1"/>
  <c r="AI103" i="18" a="1"/>
  <c r="AJ103" i="18" a="1"/>
  <c r="AK103" i="18" a="1"/>
  <c r="AL103" i="18" a="1"/>
  <c r="AM103" i="18" a="1"/>
  <c r="AN103" i="18" a="1"/>
  <c r="AO103" i="18" a="1"/>
  <c r="AP103" i="18" a="1"/>
  <c r="Q104" i="18" a="1"/>
  <c r="R104" i="18" a="1"/>
  <c r="S104" i="18" a="1"/>
  <c r="T104" i="18" a="1"/>
  <c r="U104" i="18" a="1"/>
  <c r="V104" i="18" a="1"/>
  <c r="W104" i="18" a="1"/>
  <c r="X104" i="18" a="1"/>
  <c r="Y104" i="18" a="1"/>
  <c r="Z104" i="18" a="1"/>
  <c r="AA104" i="18" a="1"/>
  <c r="AB104" i="18" a="1"/>
  <c r="AC104" i="18" a="1"/>
  <c r="AD104" i="18" a="1"/>
  <c r="AE104" i="18" a="1"/>
  <c r="AF104" i="18" a="1"/>
  <c r="AG104" i="18" a="1"/>
  <c r="AH104" i="18" a="1"/>
  <c r="AI104" i="18" a="1"/>
  <c r="AJ104" i="18" a="1"/>
  <c r="AK104" i="18" a="1"/>
  <c r="AL104" i="18" a="1"/>
  <c r="AM104" i="18" a="1"/>
  <c r="AN104" i="18" a="1"/>
  <c r="AO104" i="18" a="1"/>
  <c r="AP104" i="18" a="1"/>
  <c r="AQ104" i="18" a="1"/>
  <c r="Q105" i="18" a="1"/>
  <c r="R105" i="18" a="1"/>
  <c r="S105" i="18" a="1"/>
  <c r="T105" i="18" a="1"/>
  <c r="U105" i="18" a="1"/>
  <c r="V105" i="18" a="1"/>
  <c r="W105" i="18" a="1"/>
  <c r="X105" i="18" a="1"/>
  <c r="Y105" i="18" a="1"/>
  <c r="Z105" i="18" a="1"/>
  <c r="AA105" i="18" a="1"/>
  <c r="AB105" i="18" a="1"/>
  <c r="AC105" i="18" a="1"/>
  <c r="AD105" i="18" a="1"/>
  <c r="AE105" i="18" a="1"/>
  <c r="AF105" i="18" a="1"/>
  <c r="AG105" i="18" a="1"/>
  <c r="AH105" i="18" a="1"/>
  <c r="AI105" i="18" a="1"/>
  <c r="AJ105" i="18" a="1"/>
  <c r="AK105" i="18" a="1"/>
  <c r="AL105" i="18" a="1"/>
  <c r="AM105" i="18" a="1"/>
  <c r="AN105" i="18" a="1"/>
  <c r="AO105" i="18" a="1"/>
  <c r="AP105" i="18" a="1"/>
  <c r="AQ105" i="18" a="1"/>
  <c r="AR105" i="18" a="1"/>
  <c r="P77" i="18" a="1"/>
  <c r="P78" i="18" a="1"/>
  <c r="P79" i="18" a="1"/>
  <c r="P80" i="18" a="1"/>
  <c r="P81" i="18" a="1"/>
  <c r="P82" i="18" a="1"/>
  <c r="P83" i="18" a="1"/>
  <c r="P84" i="18" a="1"/>
  <c r="P85" i="18" a="1"/>
  <c r="P86" i="18" a="1"/>
  <c r="P87" i="18" a="1"/>
  <c r="P88" i="18" a="1"/>
  <c r="P89" i="18" a="1"/>
  <c r="P90" i="18" a="1"/>
  <c r="P91" i="18" a="1"/>
  <c r="P92" i="18" a="1"/>
  <c r="P93" i="18" a="1"/>
  <c r="P94" i="18" a="1"/>
  <c r="P95" i="18" a="1"/>
  <c r="P96" i="18" a="1"/>
  <c r="P97" i="18" a="1"/>
  <c r="P98" i="18" a="1"/>
  <c r="P99" i="18" a="1"/>
  <c r="P100" i="18" a="1"/>
  <c r="P101" i="18" a="1"/>
  <c r="P102" i="18" a="1"/>
  <c r="P103" i="18" a="1"/>
  <c r="P104" i="18" a="1"/>
  <c r="P105" i="18" a="1"/>
  <c r="P75" i="18" a="1"/>
  <c r="C60" i="18"/>
  <c r="C59" i="18"/>
  <c r="C58" i="18"/>
  <c r="C57" i="18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A7" i="17"/>
  <c r="Q6" i="17"/>
  <c r="J6" i="17"/>
  <c r="I6" i="17"/>
  <c r="H6" i="17"/>
  <c r="G6" i="17"/>
  <c r="A6" i="17"/>
  <c r="S5" i="17"/>
  <c r="Q5" i="17"/>
  <c r="B5" i="17"/>
  <c r="F5" i="17" l="1"/>
  <c r="B6" i="17" s="1"/>
  <c r="C6" i="17" s="1"/>
  <c r="C14" i="18"/>
  <c r="C36" i="18" s="1"/>
  <c r="C39" i="18" s="1"/>
  <c r="C40" i="18" s="1"/>
  <c r="C8" i="18"/>
  <c r="G7" i="17"/>
  <c r="I7" i="17"/>
  <c r="K7" i="17" s="1"/>
  <c r="K6" i="17"/>
  <c r="A8" i="17"/>
  <c r="Q7" i="17"/>
  <c r="H7" i="17"/>
  <c r="D6" i="17" l="1"/>
  <c r="F6" i="17" s="1"/>
  <c r="L6" i="17"/>
  <c r="M6" i="17" s="1"/>
  <c r="C10" i="18"/>
  <c r="C11" i="18"/>
  <c r="H8" i="17"/>
  <c r="Q8" i="17"/>
  <c r="A9" i="17"/>
  <c r="I8" i="17"/>
  <c r="K8" i="17" s="1"/>
  <c r="G8" i="17"/>
  <c r="R6" i="17" l="1"/>
  <c r="B7" i="17"/>
  <c r="C7" i="17" s="1"/>
  <c r="E6" i="17"/>
  <c r="N6" i="17" s="1"/>
  <c r="H9" i="17"/>
  <c r="Q9" i="17"/>
  <c r="G9" i="17"/>
  <c r="I9" i="17"/>
  <c r="K9" i="17" s="1"/>
  <c r="A10" i="17"/>
  <c r="O6" i="17" l="1"/>
  <c r="D7" i="17"/>
  <c r="L7" i="17"/>
  <c r="M7" i="17" s="1"/>
  <c r="AH76" i="18" a="1"/>
  <c r="S6" i="17"/>
  <c r="I10" i="17"/>
  <c r="K10" i="17" s="1"/>
  <c r="H10" i="17"/>
  <c r="G10" i="17"/>
  <c r="Q10" i="17"/>
  <c r="A11" i="17"/>
  <c r="AI76" i="18" l="1" a="1"/>
  <c r="P76" i="18" a="1"/>
  <c r="AG76" i="18" a="1"/>
  <c r="AF76" i="18" a="1"/>
  <c r="AE76" i="18" a="1"/>
  <c r="AD76" i="18" a="1"/>
  <c r="AC76" i="18" a="1"/>
  <c r="V76" i="18" a="1"/>
  <c r="T76" i="18" a="1"/>
  <c r="C63" i="18"/>
  <c r="AB76" i="18" a="1"/>
  <c r="AA76" i="18" a="1"/>
  <c r="Z76" i="18" a="1"/>
  <c r="Y76" i="18" a="1"/>
  <c r="X76" i="18" a="1"/>
  <c r="W76" i="18" a="1"/>
  <c r="U76" i="18" a="1"/>
  <c r="P6" i="17"/>
  <c r="S76" i="18" a="1"/>
  <c r="R76" i="18" a="1"/>
  <c r="Q76" i="18" a="1"/>
  <c r="AS76" i="18" a="1"/>
  <c r="AM76" i="18" a="1"/>
  <c r="AL76" i="18" a="1"/>
  <c r="AK76" i="18" a="1"/>
  <c r="AJ76" i="18" a="1"/>
  <c r="AR76" i="18" a="1"/>
  <c r="AQ76" i="18" a="1"/>
  <c r="AP76" i="18" a="1"/>
  <c r="AO76" i="18" a="1"/>
  <c r="AN76" i="18" a="1"/>
  <c r="F7" i="17"/>
  <c r="E7" i="17"/>
  <c r="N7" i="17" s="1"/>
  <c r="O7" i="17" s="1"/>
  <c r="I11" i="17"/>
  <c r="K11" i="17" s="1"/>
  <c r="A12" i="17"/>
  <c r="Q11" i="17"/>
  <c r="H11" i="17"/>
  <c r="G11" i="17"/>
  <c r="P107" i="18" l="1"/>
  <c r="D75" i="18" s="1" a="1"/>
  <c r="P106" i="18"/>
  <c r="C75" i="18" s="1" a="1"/>
  <c r="P108" i="18"/>
  <c r="E75" i="18" s="1" a="1"/>
  <c r="AB77" i="18" a="1"/>
  <c r="X77" i="18" a="1"/>
  <c r="Z77" i="18" a="1"/>
  <c r="AG77" i="18" a="1"/>
  <c r="V77" i="18" a="1"/>
  <c r="AD77" i="18" a="1"/>
  <c r="R77" i="18" a="1"/>
  <c r="S77" i="18" a="1"/>
  <c r="T77" i="18" a="1"/>
  <c r="AF77" i="18" a="1"/>
  <c r="AJ77" i="18" a="1"/>
  <c r="AK77" i="18" a="1"/>
  <c r="AL77" i="18" a="1"/>
  <c r="AM77" i="18" a="1"/>
  <c r="AN77" i="18" a="1"/>
  <c r="AO77" i="18" a="1"/>
  <c r="AP77" i="18" a="1"/>
  <c r="AQ77" i="18" a="1"/>
  <c r="AR77" i="18" a="1"/>
  <c r="AS77" i="18" a="1"/>
  <c r="AI77" i="18" a="1"/>
  <c r="AA77" i="18" a="1"/>
  <c r="U77" i="18" a="1"/>
  <c r="W77" i="18" a="1"/>
  <c r="Y77" i="18" a="1"/>
  <c r="AC77" i="18" a="1"/>
  <c r="AE77" i="18" a="1"/>
  <c r="AH77" i="18" a="1"/>
  <c r="B8" i="17"/>
  <c r="R7" i="17"/>
  <c r="Q77" i="18" s="1" a="1"/>
  <c r="P7" i="17"/>
  <c r="S7" i="17"/>
  <c r="Q106" i="18"/>
  <c r="C76" i="18" s="1" a="1"/>
  <c r="H12" i="17"/>
  <c r="A13" i="17"/>
  <c r="Q12" i="17"/>
  <c r="G12" i="17"/>
  <c r="I12" i="17"/>
  <c r="K12" i="17" s="1"/>
  <c r="Q107" i="18" l="1"/>
  <c r="D76" i="18" s="1" a="1"/>
  <c r="Q108" i="18"/>
  <c r="E76" i="18" s="1" a="1"/>
  <c r="C8" i="17"/>
  <c r="H13" i="17"/>
  <c r="Q13" i="17"/>
  <c r="I13" i="17"/>
  <c r="K13" i="17" s="1"/>
  <c r="G13" i="17"/>
  <c r="A14" i="17"/>
  <c r="D8" i="17" l="1"/>
  <c r="F8" i="17" s="1"/>
  <c r="L8" i="17"/>
  <c r="M8" i="17" s="1"/>
  <c r="I14" i="17"/>
  <c r="K14" i="17" s="1"/>
  <c r="G14" i="17"/>
  <c r="Q14" i="17"/>
  <c r="A15" i="17"/>
  <c r="H14" i="17"/>
  <c r="B9" i="17" l="1"/>
  <c r="R8" i="17"/>
  <c r="E8" i="17"/>
  <c r="N8" i="17" s="1"/>
  <c r="G15" i="17"/>
  <c r="I15" i="17"/>
  <c r="K15" i="17" s="1"/>
  <c r="A16" i="17"/>
  <c r="H15" i="17"/>
  <c r="Q15" i="17"/>
  <c r="S8" i="17"/>
  <c r="C9" i="17" l="1"/>
  <c r="D9" i="17" s="1"/>
  <c r="O8" i="17"/>
  <c r="S78" i="18" s="1" a="1"/>
  <c r="T78" i="18" a="1"/>
  <c r="U78" i="18" a="1"/>
  <c r="V78" i="18" a="1"/>
  <c r="W78" i="18" a="1"/>
  <c r="X78" i="18" a="1"/>
  <c r="Y78" i="18" a="1"/>
  <c r="Z78" i="18" a="1"/>
  <c r="AA78" i="18" a="1"/>
  <c r="AB78" i="18" a="1"/>
  <c r="AC78" i="18" a="1"/>
  <c r="AD78" i="18" a="1"/>
  <c r="AF78" i="18" a="1"/>
  <c r="AG78" i="18" a="1"/>
  <c r="AH78" i="18" a="1"/>
  <c r="AE78" i="18" a="1"/>
  <c r="AI78" i="18" a="1"/>
  <c r="AJ78" i="18" a="1"/>
  <c r="AK78" i="18" a="1"/>
  <c r="AL78" i="18" a="1"/>
  <c r="AM78" i="18" a="1"/>
  <c r="AN78" i="18" a="1"/>
  <c r="AO78" i="18" a="1"/>
  <c r="AP78" i="18" a="1"/>
  <c r="AQ78" i="18" a="1"/>
  <c r="AR78" i="18" a="1"/>
  <c r="AS78" i="18" a="1"/>
  <c r="R78" i="18" a="1"/>
  <c r="P8" i="17"/>
  <c r="I16" i="17"/>
  <c r="K16" i="17" s="1"/>
  <c r="A17" i="17"/>
  <c r="Q16" i="17"/>
  <c r="H16" i="17"/>
  <c r="G16" i="17"/>
  <c r="L9" i="17"/>
  <c r="M9" i="17" s="1"/>
  <c r="E9" i="17"/>
  <c r="N9" i="17" s="1"/>
  <c r="F9" i="17"/>
  <c r="R106" i="18" l="1"/>
  <c r="C77" i="18" s="1" a="1"/>
  <c r="R107" i="18"/>
  <c r="D77" i="18" s="1" a="1"/>
  <c r="R108" i="18"/>
  <c r="E77" i="18" s="1" a="1"/>
  <c r="G17" i="17"/>
  <c r="H17" i="17"/>
  <c r="I17" i="17"/>
  <c r="K17" i="17" s="1"/>
  <c r="Q17" i="17"/>
  <c r="A18" i="17"/>
  <c r="B10" i="17"/>
  <c r="R9" i="17"/>
  <c r="O9" i="17"/>
  <c r="S79" i="18" l="1" a="1"/>
  <c r="T79" i="18" a="1"/>
  <c r="U79" i="18" a="1"/>
  <c r="V79" i="18" a="1"/>
  <c r="W79" i="18" a="1"/>
  <c r="X79" i="18" a="1"/>
  <c r="Y79" i="18" a="1"/>
  <c r="Z79" i="18" a="1"/>
  <c r="AA79" i="18" a="1"/>
  <c r="AB79" i="18" a="1"/>
  <c r="AC79" i="18" a="1"/>
  <c r="AD79" i="18" a="1"/>
  <c r="AE79" i="18" a="1"/>
  <c r="AF79" i="18" a="1"/>
  <c r="AG79" i="18" a="1"/>
  <c r="AH79" i="18" a="1"/>
  <c r="AI79" i="18" a="1"/>
  <c r="AJ79" i="18" a="1"/>
  <c r="AK79" i="18" a="1"/>
  <c r="AL79" i="18" a="1"/>
  <c r="AM79" i="18" a="1"/>
  <c r="AN79" i="18" a="1"/>
  <c r="AO79" i="18" a="1"/>
  <c r="AP79" i="18" a="1"/>
  <c r="AQ79" i="18" a="1"/>
  <c r="AR79" i="18" a="1"/>
  <c r="AS79" i="18" a="1"/>
  <c r="I18" i="17"/>
  <c r="K18" i="17" s="1"/>
  <c r="G18" i="17"/>
  <c r="A19" i="17"/>
  <c r="Q18" i="17"/>
  <c r="H18" i="17"/>
  <c r="S18" i="17"/>
  <c r="C10" i="17"/>
  <c r="D10" i="17"/>
  <c r="S9" i="17"/>
  <c r="P9" i="17"/>
  <c r="S106" i="18" l="1"/>
  <c r="C78" i="18" s="1" a="1"/>
  <c r="S108" i="18"/>
  <c r="E78" i="18" s="1" a="1"/>
  <c r="S107" i="18"/>
  <c r="D78" i="18" s="1" a="1"/>
  <c r="H19" i="17"/>
  <c r="G19" i="17"/>
  <c r="A20" i="17"/>
  <c r="Q19" i="17"/>
  <c r="I19" i="17"/>
  <c r="K19" i="17" s="1"/>
  <c r="S19" i="17"/>
  <c r="L10" i="17"/>
  <c r="M10" i="17" s="1"/>
  <c r="E10" i="17"/>
  <c r="N10" i="17" s="1"/>
  <c r="F10" i="17"/>
  <c r="G20" i="17" l="1"/>
  <c r="S20" i="17"/>
  <c r="Q20" i="17"/>
  <c r="H20" i="17"/>
  <c r="I20" i="17"/>
  <c r="K20" i="17" s="1"/>
  <c r="A21" i="17"/>
  <c r="B11" i="17"/>
  <c r="R10" i="17"/>
  <c r="O10" i="17"/>
  <c r="T80" i="18" l="1" a="1"/>
  <c r="U80" i="18" a="1"/>
  <c r="V80" i="18" a="1"/>
  <c r="W80" i="18" a="1"/>
  <c r="X80" i="18" a="1"/>
  <c r="Y80" i="18" a="1"/>
  <c r="Z80" i="18" a="1"/>
  <c r="AA80" i="18" a="1"/>
  <c r="AB80" i="18" a="1"/>
  <c r="AC80" i="18" a="1"/>
  <c r="AD80" i="18" a="1"/>
  <c r="AE80" i="18" a="1"/>
  <c r="AF80" i="18" a="1"/>
  <c r="AG80" i="18" a="1"/>
  <c r="AH80" i="18" a="1"/>
  <c r="AI80" i="18" a="1"/>
  <c r="AJ80" i="18" a="1"/>
  <c r="AK80" i="18" a="1"/>
  <c r="AL80" i="18" a="1"/>
  <c r="AM80" i="18" a="1"/>
  <c r="AN80" i="18" a="1"/>
  <c r="AO80" i="18" a="1"/>
  <c r="AP80" i="18" a="1"/>
  <c r="AQ80" i="18" a="1"/>
  <c r="AR80" i="18" a="1"/>
  <c r="AS80" i="18" a="1"/>
  <c r="Q21" i="17"/>
  <c r="I21" i="17"/>
  <c r="K21" i="17" s="1"/>
  <c r="A22" i="17"/>
  <c r="S21" i="17"/>
  <c r="G21" i="17"/>
  <c r="H21" i="17"/>
  <c r="C11" i="17"/>
  <c r="S10" i="17"/>
  <c r="P10" i="17"/>
  <c r="T108" i="18" l="1"/>
  <c r="E79" i="18" s="1" a="1"/>
  <c r="T106" i="18"/>
  <c r="C79" i="18" s="1" a="1"/>
  <c r="T107" i="18"/>
  <c r="D79" i="18" s="1" a="1"/>
  <c r="Q22" i="17"/>
  <c r="H22" i="17"/>
  <c r="I22" i="17"/>
  <c r="K22" i="17" s="1"/>
  <c r="G22" i="17"/>
  <c r="A23" i="17"/>
  <c r="S22" i="17"/>
  <c r="L11" i="17"/>
  <c r="M11" i="17" s="1"/>
  <c r="D11" i="17"/>
  <c r="F11" i="17" s="1"/>
  <c r="Q23" i="17" l="1"/>
  <c r="A24" i="17"/>
  <c r="I23" i="17"/>
  <c r="K23" i="17" s="1"/>
  <c r="S23" i="17"/>
  <c r="G23" i="17"/>
  <c r="H23" i="17"/>
  <c r="B12" i="17"/>
  <c r="R11" i="17"/>
  <c r="E11" i="17"/>
  <c r="N11" i="17" s="1"/>
  <c r="O11" i="17" s="1"/>
  <c r="U81" i="18" l="1" a="1"/>
  <c r="V81" i="18" a="1"/>
  <c r="W81" i="18" a="1"/>
  <c r="X81" i="18" a="1"/>
  <c r="Y81" i="18" a="1"/>
  <c r="Z81" i="18" a="1"/>
  <c r="AA81" i="18" a="1"/>
  <c r="AB81" i="18" a="1"/>
  <c r="AC81" i="18" a="1"/>
  <c r="AD81" i="18" a="1"/>
  <c r="AE81" i="18" a="1"/>
  <c r="AF81" i="18" a="1"/>
  <c r="AG81" i="18" a="1"/>
  <c r="AH81" i="18" a="1"/>
  <c r="AI81" i="18" a="1"/>
  <c r="AJ81" i="18" a="1"/>
  <c r="AK81" i="18" a="1"/>
  <c r="AL81" i="18" a="1"/>
  <c r="AM81" i="18" a="1"/>
  <c r="AN81" i="18" a="1"/>
  <c r="AO81" i="18" a="1"/>
  <c r="AP81" i="18" a="1"/>
  <c r="AQ81" i="18" a="1"/>
  <c r="AR81" i="18" a="1"/>
  <c r="AS81" i="18" a="1"/>
  <c r="G24" i="17"/>
  <c r="A25" i="17"/>
  <c r="Q24" i="17"/>
  <c r="I24" i="17"/>
  <c r="K24" i="17" s="1"/>
  <c r="S24" i="17"/>
  <c r="H24" i="17"/>
  <c r="C12" i="17"/>
  <c r="S11" i="17"/>
  <c r="P11" i="17"/>
  <c r="U108" i="18" l="1"/>
  <c r="E80" i="18" s="1" a="1"/>
  <c r="U106" i="18"/>
  <c r="C80" i="18" s="1" a="1"/>
  <c r="U107" i="18"/>
  <c r="D80" i="18" s="1" a="1"/>
  <c r="S25" i="17"/>
  <c r="H25" i="17"/>
  <c r="I25" i="17"/>
  <c r="K25" i="17" s="1"/>
  <c r="G25" i="17"/>
  <c r="Q25" i="17"/>
  <c r="A26" i="17"/>
  <c r="L12" i="17"/>
  <c r="M12" i="17" s="1"/>
  <c r="D12" i="17"/>
  <c r="F12" i="17" s="1"/>
  <c r="E12" i="17" l="1"/>
  <c r="N12" i="17" s="1"/>
  <c r="G26" i="17"/>
  <c r="I26" i="17"/>
  <c r="K26" i="17" s="1"/>
  <c r="Q26" i="17"/>
  <c r="S26" i="17"/>
  <c r="A27" i="17"/>
  <c r="H26" i="17"/>
  <c r="B13" i="17"/>
  <c r="R12" i="17"/>
  <c r="O12" i="17" l="1"/>
  <c r="Y82" i="18" a="1"/>
  <c r="AN82" i="18" a="1"/>
  <c r="AO82" i="18" a="1"/>
  <c r="S12" i="17"/>
  <c r="G27" i="17"/>
  <c r="H27" i="17"/>
  <c r="I27" i="17"/>
  <c r="K27" i="17" s="1"/>
  <c r="Q27" i="17"/>
  <c r="S27" i="17"/>
  <c r="A28" i="17"/>
  <c r="C13" i="17"/>
  <c r="D13" i="17"/>
  <c r="AP82" i="18" l="1" a="1"/>
  <c r="X82" i="18" a="1"/>
  <c r="AI82" i="18" a="1"/>
  <c r="AM82" i="18" a="1"/>
  <c r="P12" i="17"/>
  <c r="Z82" i="18" a="1"/>
  <c r="AJ82" i="18" a="1"/>
  <c r="AB82" i="18" a="1"/>
  <c r="AR82" i="18" a="1"/>
  <c r="W82" i="18" a="1"/>
  <c r="AE82" i="18" a="1"/>
  <c r="AF82" i="18" a="1"/>
  <c r="AS82" i="18" a="1"/>
  <c r="AA82" i="18" a="1"/>
  <c r="AL82" i="18" a="1"/>
  <c r="AH82" i="18" a="1"/>
  <c r="V82" i="18" a="1"/>
  <c r="AQ82" i="18" a="1"/>
  <c r="AC82" i="18" a="1"/>
  <c r="AD82" i="18" a="1"/>
  <c r="AG82" i="18" a="1"/>
  <c r="AK82" i="18" a="1"/>
  <c r="G28" i="17"/>
  <c r="H28" i="17"/>
  <c r="I28" i="17"/>
  <c r="K28" i="17" s="1"/>
  <c r="Q28" i="17"/>
  <c r="A29" i="17"/>
  <c r="S28" i="17"/>
  <c r="L13" i="17"/>
  <c r="M13" i="17" s="1"/>
  <c r="E13" i="17"/>
  <c r="N13" i="17" s="1"/>
  <c r="F13" i="17"/>
  <c r="V107" i="18" l="1"/>
  <c r="D81" i="18" s="1" a="1"/>
  <c r="V108" i="18"/>
  <c r="E81" i="18" s="1" a="1"/>
  <c r="V106" i="18"/>
  <c r="C81" i="18" s="1" a="1"/>
  <c r="O13" i="17"/>
  <c r="G29" i="17"/>
  <c r="S29" i="17"/>
  <c r="H29" i="17"/>
  <c r="I29" i="17"/>
  <c r="K29" i="17" s="1"/>
  <c r="Q29" i="17"/>
  <c r="A30" i="17"/>
  <c r="B14" i="17"/>
  <c r="R13" i="17"/>
  <c r="AO83" i="18" l="1" a="1"/>
  <c r="AH83" i="18" a="1"/>
  <c r="AK83" i="18" a="1"/>
  <c r="AF83" i="18" a="1"/>
  <c r="AJ83" i="18" a="1"/>
  <c r="AE83" i="18" a="1"/>
  <c r="AC83" i="18" a="1"/>
  <c r="AM83" i="18" a="1"/>
  <c r="AA83" i="18" a="1"/>
  <c r="AL83" i="18" a="1"/>
  <c r="AD83" i="18" a="1"/>
  <c r="AP83" i="18" a="1"/>
  <c r="X83" i="18" a="1"/>
  <c r="Y83" i="18" a="1"/>
  <c r="Z83" i="18" a="1"/>
  <c r="AI83" i="18" a="1"/>
  <c r="AB83" i="18" a="1"/>
  <c r="AG83" i="18" a="1"/>
  <c r="AN83" i="18" a="1"/>
  <c r="W83" i="18" a="1"/>
  <c r="AQ83" i="18" a="1"/>
  <c r="AR83" i="18" a="1"/>
  <c r="AS83" i="18" a="1"/>
  <c r="P13" i="17"/>
  <c r="S13" i="17"/>
  <c r="I30" i="17"/>
  <c r="K30" i="17" s="1"/>
  <c r="G30" i="17"/>
  <c r="H30" i="17"/>
  <c r="Q30" i="17"/>
  <c r="S30" i="17"/>
  <c r="A31" i="17"/>
  <c r="C14" i="17"/>
  <c r="D14" i="17"/>
  <c r="W107" i="18" l="1"/>
  <c r="D82" i="18" s="1" a="1"/>
  <c r="W106" i="18"/>
  <c r="C82" i="18" s="1" a="1"/>
  <c r="W108" i="18"/>
  <c r="E82" i="18" s="1" a="1"/>
  <c r="S31" i="17"/>
  <c r="I31" i="17"/>
  <c r="K31" i="17" s="1"/>
  <c r="A32" i="17"/>
  <c r="H31" i="17"/>
  <c r="G31" i="17"/>
  <c r="Q31" i="17"/>
  <c r="L14" i="17"/>
  <c r="M14" i="17" s="1"/>
  <c r="E14" i="17"/>
  <c r="N14" i="17" s="1"/>
  <c r="F14" i="17"/>
  <c r="O14" i="17" l="1"/>
  <c r="H32" i="17"/>
  <c r="Q32" i="17"/>
  <c r="S32" i="17"/>
  <c r="A33" i="17"/>
  <c r="I32" i="17"/>
  <c r="K32" i="17" s="1"/>
  <c r="G32" i="17"/>
  <c r="B15" i="17"/>
  <c r="R14" i="17"/>
  <c r="AS84" i="18" l="1" a="1"/>
  <c r="Z84" i="18" a="1"/>
  <c r="AO84" i="18" a="1"/>
  <c r="AN84" i="18" a="1"/>
  <c r="AC84" i="18" a="1"/>
  <c r="Y84" i="18" a="1"/>
  <c r="AA84" i="18" a="1"/>
  <c r="AR84" i="18" a="1"/>
  <c r="AB84" i="18" a="1"/>
  <c r="AD84" i="18" a="1"/>
  <c r="AE84" i="18" a="1"/>
  <c r="AL84" i="18" a="1"/>
  <c r="AK84" i="18" a="1"/>
  <c r="AM84" i="18" a="1"/>
  <c r="AP84" i="18" a="1"/>
  <c r="AQ84" i="18" a="1"/>
  <c r="AF84" i="18" a="1"/>
  <c r="AG84" i="18" a="1"/>
  <c r="AH84" i="18" a="1"/>
  <c r="AI84" i="18" a="1"/>
  <c r="AJ84" i="18" a="1"/>
  <c r="P14" i="17"/>
  <c r="S14" i="17"/>
  <c r="X84" i="18" a="1"/>
  <c r="H33" i="17"/>
  <c r="G33" i="17"/>
  <c r="I33" i="17"/>
  <c r="K33" i="17" s="1"/>
  <c r="Q33" i="17"/>
  <c r="S33" i="17"/>
  <c r="A34" i="17"/>
  <c r="C15" i="17"/>
  <c r="X106" i="18" l="1"/>
  <c r="C83" i="18" s="1" a="1"/>
  <c r="X108" i="18"/>
  <c r="E83" i="18" s="1" a="1"/>
  <c r="X107" i="18"/>
  <c r="D83" i="18" s="1" a="1"/>
  <c r="G34" i="17"/>
  <c r="H34" i="17"/>
  <c r="Q34" i="17"/>
  <c r="S34" i="17"/>
  <c r="I34" i="17"/>
  <c r="K34" i="17" s="1"/>
  <c r="A35" i="17"/>
  <c r="L15" i="17"/>
  <c r="M15" i="17" s="1"/>
  <c r="D15" i="17"/>
  <c r="F15" i="17" s="1"/>
  <c r="H35" i="17" l="1"/>
  <c r="G35" i="17"/>
  <c r="Q35" i="17"/>
  <c r="S35" i="17"/>
  <c r="I35" i="17"/>
  <c r="K35" i="17" s="1"/>
  <c r="B16" i="17"/>
  <c r="R15" i="17"/>
  <c r="E15" i="17"/>
  <c r="N15" i="17" s="1"/>
  <c r="O15" i="17" s="1"/>
  <c r="Y85" i="18" l="1" a="1"/>
  <c r="AA85" i="18" a="1"/>
  <c r="AD85" i="18" a="1"/>
  <c r="AF85" i="18" a="1"/>
  <c r="AI85" i="18" a="1"/>
  <c r="AL85" i="18" a="1"/>
  <c r="AN85" i="18" a="1"/>
  <c r="AP85" i="18" a="1"/>
  <c r="AS85" i="18" a="1"/>
  <c r="Z85" i="18" a="1"/>
  <c r="AC85" i="18" a="1"/>
  <c r="AE85" i="18" a="1"/>
  <c r="AH85" i="18" a="1"/>
  <c r="AK85" i="18" a="1"/>
  <c r="AM85" i="18" a="1"/>
  <c r="AQ85" i="18" a="1"/>
  <c r="AB85" i="18" a="1"/>
  <c r="AG85" i="18" a="1"/>
  <c r="AJ85" i="18" a="1"/>
  <c r="AO85" i="18" a="1"/>
  <c r="AR85" i="18" a="1"/>
  <c r="C16" i="17"/>
  <c r="S15" i="17"/>
  <c r="P15" i="17"/>
  <c r="Y106" i="18" l="1"/>
  <c r="C84" i="18" s="1" a="1"/>
  <c r="Y107" i="18"/>
  <c r="D84" i="18" s="1" a="1"/>
  <c r="Y108" i="18"/>
  <c r="E84" i="18" s="1" a="1"/>
  <c r="D16" i="17"/>
  <c r="L16" i="17"/>
  <c r="M16" i="17" s="1"/>
  <c r="E16" i="17" l="1"/>
  <c r="N16" i="17" s="1"/>
  <c r="F16" i="17"/>
  <c r="B17" i="17"/>
  <c r="R16" i="17"/>
  <c r="O16" i="17" l="1"/>
  <c r="S16" i="17"/>
  <c r="Z86" i="18" a="1"/>
  <c r="AS86" i="18" a="1"/>
  <c r="AR86" i="18" a="1"/>
  <c r="AQ86" i="18" a="1"/>
  <c r="AP86" i="18" a="1"/>
  <c r="AO86" i="18" a="1"/>
  <c r="AN86" i="18" a="1"/>
  <c r="AL86" i="18" a="1"/>
  <c r="AK86" i="18" a="1"/>
  <c r="AJ86" i="18" a="1"/>
  <c r="AI86" i="18" a="1"/>
  <c r="AH86" i="18" a="1"/>
  <c r="AG86" i="18" a="1"/>
  <c r="AF86" i="18" a="1"/>
  <c r="AE86" i="18" a="1"/>
  <c r="AD86" i="18" a="1"/>
  <c r="AC86" i="18" a="1"/>
  <c r="AB86" i="18" a="1"/>
  <c r="AA86" i="18" a="1"/>
  <c r="Z106" i="18"/>
  <c r="C85" i="18" s="1" a="1"/>
  <c r="C17" i="17"/>
  <c r="AM86" i="18" l="1" a="1"/>
  <c r="Z108" i="18"/>
  <c r="E85" i="18" s="1" a="1"/>
  <c r="Z107" i="18"/>
  <c r="D85" i="18" s="1" a="1"/>
  <c r="P16" i="17"/>
  <c r="L17" i="17"/>
  <c r="M17" i="17" s="1"/>
  <c r="D17" i="17"/>
  <c r="F17" i="17" s="1"/>
  <c r="B18" i="17" l="1"/>
  <c r="R17" i="17"/>
  <c r="E17" i="17"/>
  <c r="N17" i="17" s="1"/>
  <c r="O17" i="17" s="1"/>
  <c r="AB87" i="18" l="1" a="1"/>
  <c r="AC87" i="18" a="1"/>
  <c r="AD87" i="18" a="1"/>
  <c r="AE87" i="18" a="1"/>
  <c r="AF87" i="18" a="1"/>
  <c r="AG87" i="18" a="1"/>
  <c r="AH87" i="18" a="1"/>
  <c r="AI87" i="18" a="1"/>
  <c r="AJ87" i="18" a="1"/>
  <c r="AK87" i="18" a="1"/>
  <c r="AL87" i="18" a="1"/>
  <c r="AM87" i="18" a="1"/>
  <c r="AN87" i="18" a="1"/>
  <c r="AO87" i="18" a="1"/>
  <c r="AP87" i="18" a="1"/>
  <c r="AQ87" i="18" a="1"/>
  <c r="AR87" i="18" a="1"/>
  <c r="AS87" i="18" a="1"/>
  <c r="AA87" i="18" a="1"/>
  <c r="C65" i="18" a="1"/>
  <c r="C18" i="17"/>
  <c r="S17" i="17"/>
  <c r="P17" i="17"/>
  <c r="D18" i="17" l="1"/>
  <c r="AA106" i="18"/>
  <c r="C86" i="18" s="1" a="1"/>
  <c r="AA108" i="18"/>
  <c r="E86" i="18" s="1" a="1"/>
  <c r="AA107" i="18"/>
  <c r="D86" i="18" s="1" a="1"/>
  <c r="C66" i="18"/>
  <c r="C70" i="18"/>
  <c r="C68" i="18"/>
  <c r="C67" i="18"/>
  <c r="L18" i="17"/>
  <c r="M18" i="17" s="1"/>
  <c r="E18" i="17" l="1"/>
  <c r="N18" i="17" s="1"/>
  <c r="F18" i="17"/>
  <c r="O18" i="17"/>
  <c r="B19" i="17" l="1"/>
  <c r="R18" i="17"/>
  <c r="AE88" i="18" a="1"/>
  <c r="AK88" i="18" a="1"/>
  <c r="AC88" i="18" a="1"/>
  <c r="AD88" i="18" a="1"/>
  <c r="AG88" i="18" a="1"/>
  <c r="AH88" i="18" a="1"/>
  <c r="AI88" i="18" a="1"/>
  <c r="P18" i="17"/>
  <c r="AF88" i="18" a="1"/>
  <c r="AJ88" i="18" a="1"/>
  <c r="AL88" i="18" a="1"/>
  <c r="AM88" i="18" a="1"/>
  <c r="AO88" i="18" a="1"/>
  <c r="AP88" i="18" a="1"/>
  <c r="AQ88" i="18" a="1"/>
  <c r="AR88" i="18" a="1"/>
  <c r="AS88" i="18" a="1"/>
  <c r="AN88" i="18" a="1"/>
  <c r="AB88" i="18" l="1" a="1"/>
  <c r="C19" i="17"/>
  <c r="L19" i="17"/>
  <c r="M19" i="17" s="1"/>
  <c r="D19" i="17"/>
  <c r="F19" i="17" s="1"/>
  <c r="AB108" i="18" l="1"/>
  <c r="AB107" i="18"/>
  <c r="AB106" i="18"/>
  <c r="B20" i="17"/>
  <c r="R19" i="17"/>
  <c r="E19" i="17"/>
  <c r="N19" i="17" s="1"/>
  <c r="O19" i="17" s="1"/>
  <c r="AC89" i="18" l="1" a="1"/>
  <c r="P19" i="17"/>
  <c r="AD89" i="18" a="1"/>
  <c r="AE89" i="18" a="1"/>
  <c r="AF89" i="18" a="1"/>
  <c r="AG89" i="18" a="1"/>
  <c r="AH89" i="18" a="1"/>
  <c r="AI89" i="18" a="1"/>
  <c r="AJ89" i="18" a="1"/>
  <c r="AK89" i="18" a="1"/>
  <c r="AL89" i="18" a="1"/>
  <c r="AM89" i="18" a="1"/>
  <c r="AN89" i="18" a="1"/>
  <c r="AO89" i="18" a="1"/>
  <c r="AP89" i="18" a="1"/>
  <c r="AQ89" i="18" a="1"/>
  <c r="AR89" i="18" a="1"/>
  <c r="AS89" i="18" a="1"/>
  <c r="C20" i="17"/>
  <c r="D20" i="17" l="1"/>
  <c r="AC107" i="18"/>
  <c r="AC108" i="18"/>
  <c r="AC106" i="18"/>
  <c r="L20" i="17"/>
  <c r="M20" i="17" s="1"/>
  <c r="E20" i="17"/>
  <c r="N20" i="17" s="1"/>
  <c r="F20" i="17"/>
  <c r="O20" i="17" l="1"/>
  <c r="B21" i="17"/>
  <c r="R20" i="17"/>
  <c r="AS90" i="18" l="1" a="1"/>
  <c r="P20" i="17"/>
  <c r="AH90" i="18" a="1"/>
  <c r="AI90" i="18" a="1"/>
  <c r="AM90" i="18" a="1"/>
  <c r="AE90" i="18" a="1"/>
  <c r="AL90" i="18" a="1"/>
  <c r="AF90" i="18" a="1"/>
  <c r="AG90" i="18" a="1"/>
  <c r="AJ90" i="18" a="1"/>
  <c r="AK90" i="18" a="1"/>
  <c r="AN90" i="18" a="1"/>
  <c r="AO90" i="18" a="1"/>
  <c r="AP90" i="18" a="1"/>
  <c r="AQ90" i="18" a="1"/>
  <c r="AR90" i="18" a="1"/>
  <c r="AD90" i="18" a="1"/>
  <c r="AD106" i="18"/>
  <c r="C21" i="17"/>
  <c r="AD107" i="18" l="1"/>
  <c r="AD108" i="18"/>
  <c r="L21" i="17"/>
  <c r="M21" i="17" s="1"/>
  <c r="D21" i="17"/>
  <c r="F21" i="17" s="1"/>
  <c r="B22" i="17" l="1"/>
  <c r="R21" i="17"/>
  <c r="E21" i="17"/>
  <c r="N21" i="17" s="1"/>
  <c r="O21" i="17" s="1"/>
  <c r="AE91" i="18" l="1" a="1"/>
  <c r="P21" i="17"/>
  <c r="AG91" i="18" a="1"/>
  <c r="AI91" i="18" a="1"/>
  <c r="AK91" i="18" a="1"/>
  <c r="AM91" i="18" a="1"/>
  <c r="AO91" i="18" a="1"/>
  <c r="AQ91" i="18" a="1"/>
  <c r="AF91" i="18" a="1"/>
  <c r="AH91" i="18" a="1"/>
  <c r="AJ91" i="18" a="1"/>
  <c r="AL91" i="18" a="1"/>
  <c r="AN91" i="18" a="1"/>
  <c r="AP91" i="18" a="1"/>
  <c r="AR91" i="18" a="1"/>
  <c r="AS91" i="18" a="1"/>
  <c r="C22" i="17"/>
  <c r="AE106" i="18" l="1"/>
  <c r="AE108" i="18"/>
  <c r="AE107" i="18"/>
  <c r="L22" i="17"/>
  <c r="M22" i="17" s="1"/>
  <c r="D22" i="17"/>
  <c r="F22" i="17" s="1"/>
  <c r="B23" i="17" l="1"/>
  <c r="R22" i="17"/>
  <c r="E22" i="17"/>
  <c r="N22" i="17" s="1"/>
  <c r="O22" i="17" s="1"/>
  <c r="AF92" i="18" l="1" a="1"/>
  <c r="P22" i="17"/>
  <c r="AG92" i="18" a="1"/>
  <c r="AH92" i="18" a="1"/>
  <c r="AI92" i="18" a="1"/>
  <c r="AJ92" i="18" a="1"/>
  <c r="AK92" i="18" a="1"/>
  <c r="AL92" i="18" a="1"/>
  <c r="AM92" i="18" a="1"/>
  <c r="AN92" i="18" a="1"/>
  <c r="AO92" i="18" a="1"/>
  <c r="AP92" i="18" a="1"/>
  <c r="AQ92" i="18" a="1"/>
  <c r="AR92" i="18" a="1"/>
  <c r="AS92" i="18" a="1"/>
  <c r="C23" i="17"/>
  <c r="AF106" i="18" l="1"/>
  <c r="AF108" i="18"/>
  <c r="AF107" i="18"/>
  <c r="L23" i="17"/>
  <c r="M23" i="17" s="1"/>
  <c r="D23" i="17"/>
  <c r="F23" i="17" s="1"/>
  <c r="B24" i="17" l="1"/>
  <c r="R23" i="17"/>
  <c r="E23" i="17"/>
  <c r="N23" i="17" s="1"/>
  <c r="O23" i="17" s="1"/>
  <c r="AG93" i="18" l="1" a="1"/>
  <c r="P23" i="17"/>
  <c r="AH93" i="18" a="1"/>
  <c r="AI93" i="18" a="1"/>
  <c r="AJ93" i="18" a="1"/>
  <c r="AK93" i="18" a="1"/>
  <c r="AL93" i="18" a="1"/>
  <c r="AM93" i="18" a="1"/>
  <c r="AN93" i="18" a="1"/>
  <c r="AO93" i="18" a="1"/>
  <c r="AP93" i="18" a="1"/>
  <c r="AQ93" i="18" a="1"/>
  <c r="AR93" i="18" a="1"/>
  <c r="AS93" i="18" a="1"/>
  <c r="C24" i="17"/>
  <c r="AG108" i="18" l="1"/>
  <c r="AG106" i="18"/>
  <c r="AG107" i="18"/>
  <c r="L24" i="17"/>
  <c r="M24" i="17" s="1"/>
  <c r="D24" i="17"/>
  <c r="F24" i="17" s="1"/>
  <c r="E24" i="17" l="1"/>
  <c r="N24" i="17" s="1"/>
  <c r="B25" i="17"/>
  <c r="R24" i="17"/>
  <c r="O24" i="17" l="1"/>
  <c r="C25" i="17"/>
  <c r="D25" i="17"/>
  <c r="AK94" i="18" l="1" a="1"/>
  <c r="AL94" i="18" a="1"/>
  <c r="AP94" i="18" a="1"/>
  <c r="AH94" i="18" a="1"/>
  <c r="AI94" i="18" a="1"/>
  <c r="AN94" i="18" a="1"/>
  <c r="AQ94" i="18" a="1"/>
  <c r="P24" i="17"/>
  <c r="AO94" i="18" a="1"/>
  <c r="AJ94" i="18" a="1"/>
  <c r="AM94" i="18" a="1"/>
  <c r="AS94" i="18" a="1"/>
  <c r="AR94" i="18" a="1"/>
  <c r="L25" i="17"/>
  <c r="M25" i="17" s="1"/>
  <c r="E25" i="17"/>
  <c r="N25" i="17" s="1"/>
  <c r="F25" i="17"/>
  <c r="AH108" i="18" l="1"/>
  <c r="AH106" i="18"/>
  <c r="AH107" i="18"/>
  <c r="O25" i="17"/>
  <c r="B26" i="17"/>
  <c r="R25" i="17"/>
  <c r="AJ95" i="18" l="1" a="1"/>
  <c r="AK95" i="18" a="1"/>
  <c r="AL95" i="18" a="1"/>
  <c r="P25" i="17"/>
  <c r="AM95" i="18" a="1"/>
  <c r="AN95" i="18" a="1"/>
  <c r="AO95" i="18" a="1"/>
  <c r="AP95" i="18" a="1"/>
  <c r="AQ95" i="18" a="1"/>
  <c r="AR95" i="18" a="1"/>
  <c r="AS95" i="18" a="1"/>
  <c r="AI95" i="18" a="1"/>
  <c r="C26" i="17"/>
  <c r="AI106" i="18" l="1"/>
  <c r="AI107" i="18"/>
  <c r="AI108" i="18"/>
  <c r="D26" i="17"/>
  <c r="L26" i="17"/>
  <c r="M26" i="17" s="1"/>
  <c r="E26" i="17" l="1"/>
  <c r="N26" i="17" s="1"/>
  <c r="F26" i="17"/>
  <c r="B27" i="17"/>
  <c r="R26" i="17"/>
  <c r="O26" i="17" l="1"/>
  <c r="AO96" i="18" a="1"/>
  <c r="AL96" i="18" a="1"/>
  <c r="AN96" i="18" a="1"/>
  <c r="P26" i="17"/>
  <c r="AS96" i="18" a="1"/>
  <c r="AM96" i="18" a="1"/>
  <c r="AP96" i="18" a="1"/>
  <c r="AK96" i="18" a="1"/>
  <c r="AR96" i="18" a="1"/>
  <c r="AQ96" i="18" a="1"/>
  <c r="AJ96" i="18" a="1"/>
  <c r="C27" i="17"/>
  <c r="AJ106" i="18" l="1"/>
  <c r="AJ107" i="18"/>
  <c r="AJ108" i="18"/>
  <c r="L27" i="17"/>
  <c r="M27" i="17" s="1"/>
  <c r="D27" i="17"/>
  <c r="F27" i="17" s="1"/>
  <c r="E27" i="17" l="1"/>
  <c r="N27" i="17" s="1"/>
  <c r="B28" i="17"/>
  <c r="R27" i="17"/>
  <c r="O27" i="17" l="1"/>
  <c r="C28" i="17"/>
  <c r="D28" i="17"/>
  <c r="AL97" i="18" l="1" a="1"/>
  <c r="AK97" i="18" a="1"/>
  <c r="AM97" i="18" a="1"/>
  <c r="P27" i="17"/>
  <c r="AR97" i="18" a="1"/>
  <c r="AN97" i="18" a="1"/>
  <c r="AO97" i="18" a="1"/>
  <c r="AP97" i="18" a="1"/>
  <c r="AQ97" i="18" a="1"/>
  <c r="AS97" i="18" a="1"/>
  <c r="L28" i="17"/>
  <c r="M28" i="17" s="1"/>
  <c r="E28" i="17"/>
  <c r="N28" i="17" s="1"/>
  <c r="F28" i="17"/>
  <c r="AK108" i="18" l="1"/>
  <c r="AK107" i="18"/>
  <c r="AK106" i="18"/>
  <c r="O28" i="17"/>
  <c r="B29" i="17"/>
  <c r="R28" i="17"/>
  <c r="AM98" i="18" l="1" a="1"/>
  <c r="AN98" i="18" a="1"/>
  <c r="AO98" i="18" a="1"/>
  <c r="P28" i="17"/>
  <c r="AQ98" i="18" a="1"/>
  <c r="AP98" i="18" a="1"/>
  <c r="AR98" i="18" a="1"/>
  <c r="AS98" i="18" a="1"/>
  <c r="AL98" i="18" a="1"/>
  <c r="C29" i="17"/>
  <c r="AL108" i="18" l="1"/>
  <c r="AL107" i="18"/>
  <c r="AL106" i="18"/>
  <c r="L29" i="17"/>
  <c r="M29" i="17" s="1"/>
  <c r="D29" i="17"/>
  <c r="F29" i="17" s="1"/>
  <c r="B30" i="17" l="1"/>
  <c r="R29" i="17"/>
  <c r="E29" i="17"/>
  <c r="N29" i="17" s="1"/>
  <c r="O29" i="17" s="1"/>
  <c r="AM99" i="18" l="1" a="1"/>
  <c r="P29" i="17"/>
  <c r="AQ99" i="18" a="1"/>
  <c r="AR99" i="18" a="1"/>
  <c r="AS99" i="18" a="1"/>
  <c r="AN99" i="18" a="1"/>
  <c r="AO99" i="18" a="1"/>
  <c r="AP99" i="18" a="1"/>
  <c r="D30" i="17"/>
  <c r="C30" i="17"/>
  <c r="AM108" i="18" l="1"/>
  <c r="AM107" i="18"/>
  <c r="AM106" i="18"/>
  <c r="L30" i="17"/>
  <c r="M30" i="17" s="1"/>
  <c r="E30" i="17"/>
  <c r="N30" i="17" s="1"/>
  <c r="F30" i="17"/>
  <c r="B31" i="17" l="1"/>
  <c r="R30" i="17"/>
  <c r="O30" i="17"/>
  <c r="AN100" i="18" l="1" a="1"/>
  <c r="P30" i="17"/>
  <c r="AR100" i="18" a="1"/>
  <c r="AO100" i="18" a="1"/>
  <c r="AQ100" i="18" a="1"/>
  <c r="AS100" i="18" a="1"/>
  <c r="AP100" i="18" a="1"/>
  <c r="C31" i="17"/>
  <c r="AN108" i="18" l="1"/>
  <c r="AN107" i="18"/>
  <c r="AN106" i="18"/>
  <c r="L31" i="17"/>
  <c r="M31" i="17" s="1"/>
  <c r="D31" i="17"/>
  <c r="F31" i="17" s="1"/>
  <c r="B32" i="17" l="1"/>
  <c r="R31" i="17"/>
  <c r="E31" i="17"/>
  <c r="N31" i="17" s="1"/>
  <c r="O31" i="17" s="1"/>
  <c r="AO101" i="18" l="1" a="1"/>
  <c r="P31" i="17"/>
  <c r="AR101" i="18" a="1"/>
  <c r="AS101" i="18" a="1"/>
  <c r="AP101" i="18" a="1"/>
  <c r="AQ101" i="18" a="1"/>
  <c r="C32" i="17"/>
  <c r="AO108" i="18" l="1"/>
  <c r="AO106" i="18"/>
  <c r="AO107" i="18"/>
  <c r="L32" i="17"/>
  <c r="M32" i="17" s="1"/>
  <c r="D32" i="17"/>
  <c r="F32" i="17" s="1"/>
  <c r="B33" i="17" l="1"/>
  <c r="R32" i="17"/>
  <c r="E32" i="17"/>
  <c r="N32" i="17" s="1"/>
  <c r="O32" i="17" s="1"/>
  <c r="AP102" i="18" l="1" a="1"/>
  <c r="P32" i="17"/>
  <c r="AS102" i="18" a="1"/>
  <c r="AQ102" i="18" a="1"/>
  <c r="AR102" i="18" a="1"/>
  <c r="C33" i="17"/>
  <c r="AP107" i="18" l="1"/>
  <c r="AP108" i="18"/>
  <c r="AP106" i="18"/>
  <c r="L33" i="17"/>
  <c r="M33" i="17" s="1"/>
  <c r="D33" i="17"/>
  <c r="F33" i="17" s="1"/>
  <c r="B34" i="17" l="1"/>
  <c r="R33" i="17"/>
  <c r="E33" i="17"/>
  <c r="N33" i="17" s="1"/>
  <c r="O33" i="17" s="1"/>
  <c r="AQ103" i="18" l="1" a="1"/>
  <c r="P33" i="17"/>
  <c r="AR103" i="18" a="1"/>
  <c r="AS103" i="18" a="1"/>
  <c r="C34" i="17"/>
  <c r="AQ106" i="18" l="1"/>
  <c r="AQ108" i="18"/>
  <c r="AQ107" i="18"/>
  <c r="L34" i="17"/>
  <c r="M34" i="17" s="1"/>
  <c r="D34" i="17"/>
  <c r="F34" i="17" s="1"/>
  <c r="B35" i="17" l="1"/>
  <c r="R34" i="17"/>
  <c r="E34" i="17"/>
  <c r="N34" i="17" s="1"/>
  <c r="O34" i="17" s="1"/>
  <c r="AR104" i="18" l="1" a="1"/>
  <c r="P34" i="17"/>
  <c r="AS104" i="18" a="1"/>
  <c r="C35" i="17"/>
  <c r="D35" i="17"/>
  <c r="AR107" i="18" l="1"/>
  <c r="AR108" i="18"/>
  <c r="AR106" i="18"/>
  <c r="L35" i="17"/>
  <c r="M35" i="17" s="1"/>
  <c r="C64" i="18" s="1" a="1"/>
  <c r="E35" i="17"/>
  <c r="N35" i="17" s="1"/>
  <c r="F35" i="17"/>
  <c r="R35" i="17" s="1"/>
  <c r="O35" i="17" l="1"/>
  <c r="AS105" i="18" l="1" a="1"/>
  <c r="P35" i="17"/>
  <c r="AS107" i="18" l="1"/>
  <c r="AS108" i="18"/>
  <c r="AS106" i="1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<sst xmlns="http://schemas.openxmlformats.org/spreadsheetml/2006/main" count="104" uniqueCount="102">
  <si>
    <t>Jahr</t>
  </si>
  <si>
    <t>Tilgung</t>
  </si>
  <si>
    <t>Gesamtinvestition</t>
  </si>
  <si>
    <t>Netto-Gewinn (nach EK-Rückfluss)</t>
  </si>
  <si>
    <t>Kapital-Multiple (× EK)</t>
  </si>
  <si>
    <t>Netto-Gewinn</t>
  </si>
  <si>
    <t>Haltedauer (Jahre)</t>
  </si>
  <si>
    <t>Equity-IRR</t>
  </si>
  <si>
    <t>AUP Finanzservice — Immobilien-Investitionsrechner</t>
  </si>
  <si>
    <t>Eingaben &amp; Annahmen — alle blau/gelb markierten Felder sind frei änderbar</t>
  </si>
  <si>
    <t>1 · Objekt &amp; Kaufpreis</t>
  </si>
  <si>
    <t>Kaufpreis gesamt</t>
  </si>
  <si>
    <t>Grundstücksanteil am Kaufpreis</t>
  </si>
  <si>
    <t>wird nicht abgeschrieben</t>
  </si>
  <si>
    <t>Grundstückswert</t>
  </si>
  <si>
    <t>Gebäudewert (abschreibungsfähig)</t>
  </si>
  <si>
    <t>Sanierungsanteil am Gebäude</t>
  </si>
  <si>
    <t>Basis für Denkmal-AfA §7i</t>
  </si>
  <si>
    <t>Sanierungskosten</t>
  </si>
  <si>
    <t>Altbausubstanz Gebäude</t>
  </si>
  <si>
    <t>Erwerbsnebenkosten (% vom Kaufpreis)</t>
  </si>
  <si>
    <t>GrESt + Notar/Grundbuch + Makler</t>
  </si>
  <si>
    <t>Erwerbsnebenkosten</t>
  </si>
  <si>
    <t>2 · AfA / Abschreibung</t>
  </si>
  <si>
    <t>AfA-Modell</t>
  </si>
  <si>
    <t>Denkmal-AfA §7i</t>
  </si>
  <si>
    <t>▼ Auswahl per Dropdown</t>
  </si>
  <si>
    <t>Lineare Gebäude-AfA p.a.</t>
  </si>
  <si>
    <t>2,5 % (Bj. vor 1925) bzw. 2,0 %</t>
  </si>
  <si>
    <t>Denkmal-AfA §7i – Jahre 1–8</t>
  </si>
  <si>
    <t>gesetzl. Satz auf Sanierungskosten</t>
  </si>
  <si>
    <t>Denkmal-AfA §7i – Jahre 9–12</t>
  </si>
  <si>
    <t>= zusammen 100 % über 12 Jahre</t>
  </si>
  <si>
    <t>Sonder-AfA §7b – Satz p.a.</t>
  </si>
  <si>
    <t>QNG-Neubau / Bestand</t>
  </si>
  <si>
    <t>Sonder-AfA §7b – Dauer</t>
  </si>
  <si>
    <t>4 Jahre</t>
  </si>
  <si>
    <t>3 · Vermietung &amp; Bewirtschaftung</t>
  </si>
  <si>
    <t>Kaltmiete</t>
  </si>
  <si>
    <t>€ / Monat</t>
  </si>
  <si>
    <t>Mietsteigerung p.a.</t>
  </si>
  <si>
    <t>Leerstand / Mietausfall</t>
  </si>
  <si>
    <t>% der Jahresmiete</t>
  </si>
  <si>
    <t>Bewirtschaftungskosten (nicht umlagefähig)</t>
  </si>
  <si>
    <t>€ / Jahr (Verwaltung, Instandhaltung)</t>
  </si>
  <si>
    <t>Steigerung Bewirtschaftung p.a.</t>
  </si>
  <si>
    <t>4 · Steuer</t>
  </si>
  <si>
    <t>Persönlicher Grenzsteuersatz</t>
  </si>
  <si>
    <t>inkl. Soli ggf. ergänzen</t>
  </si>
  <si>
    <t>5 · Finanzierung</t>
  </si>
  <si>
    <t>Eingesetztes Eigenkapital</t>
  </si>
  <si>
    <t>Darlehensbetrag</t>
  </si>
  <si>
    <t>= Gesamtinvestition − Eigenkapital</t>
  </si>
  <si>
    <t>Sollzins p.a.</t>
  </si>
  <si>
    <t>Anfängliche Tilgung p.a.</t>
  </si>
  <si>
    <t>Annuität p.a.</t>
  </si>
  <si>
    <t>= (Zins + Tilgung) × Darlehen</t>
  </si>
  <si>
    <t>Annuität p.m.</t>
  </si>
  <si>
    <t>6 · Wertentwicklung &amp; Verkauf</t>
  </si>
  <si>
    <t>Wertsteigerung Objekt p.a.</t>
  </si>
  <si>
    <t>Verkaufsjahr / Haltedauer</t>
  </si>
  <si>
    <t>Verkaufskosten</t>
  </si>
  <si>
    <t>% vom Verkaufswert (Makler, Notar)</t>
  </si>
  <si>
    <t>7 · Vergleich</t>
  </si>
  <si>
    <t>Alternativrendite p.a. nach Steuer</t>
  </si>
  <si>
    <t>z.B. Aktien/ETF zum Vergleich</t>
  </si>
  <si>
    <t>AUP · Berechnungs-Engine</t>
  </si>
  <si>
    <t>Jahresweise Nach-Steuer-Rechnung — speist sich ausschließlich aus dem Blatt ‚AUP Rechner'</t>
  </si>
  <si>
    <t>Restschuld Anfang</t>
  </si>
  <si>
    <t>Zinsen</t>
  </si>
  <si>
    <t>Annuität</t>
  </si>
  <si>
    <t>Restschuld Ende</t>
  </si>
  <si>
    <t>Miete netto</t>
  </si>
  <si>
    <t>Bewirt-schaftung</t>
  </si>
  <si>
    <t>AfA Sonder/Denkmal</t>
  </si>
  <si>
    <t>AfA linear</t>
  </si>
  <si>
    <t>AfA gesamt</t>
  </si>
  <si>
    <t>z.v. Ergebnis</t>
  </si>
  <si>
    <t>Steuer-effekt</t>
  </si>
  <si>
    <t>CF vor Steuer</t>
  </si>
  <si>
    <t>CF nach Steuer</t>
  </si>
  <si>
    <t>kumul. nach St.</t>
  </si>
  <si>
    <t>Objektwert</t>
  </si>
  <si>
    <t>Netto-Verkaufserlös</t>
  </si>
  <si>
    <t>Equity-CF</t>
  </si>
  <si>
    <t>Nach-Steuer-Betrachtung der Kapitalanlage-Immobilie inkl. Verkauf am Ende der Haltedauer</t>
  </si>
  <si>
    <t>Eckdaten</t>
  </si>
  <si>
    <t>Gewähltes AfA-Modell</t>
  </si>
  <si>
    <t>Haltedauer bis Verkauf</t>
  </si>
  <si>
    <t>Ergebnis nach Steuer</t>
  </si>
  <si>
    <t>Monatlicher Nach-Steuer-Cashflow (Jahr 1)</t>
  </si>
  <si>
    <t>Kumulierter Steuereffekt (Haltedauer)</t>
  </si>
  <si>
    <t>Netto-Verkaufserlös (Ende Haltedauer)</t>
  </si>
  <si>
    <t>Summe Rückflüsse an Eigenkapital</t>
  </si>
  <si>
    <t>Equity-IRR nach Steuer</t>
  </si>
  <si>
    <t>Equity-IRR &amp; Vermögen nach Haltedauer</t>
  </si>
  <si>
    <t>Multiple</t>
  </si>
  <si>
    <t>Wichtiger Hinweis</t>
  </si>
  <si>
    <t>1–12 Jahre; nach 10 J. Verkauf steuerfrei (§23 EStG)</t>
  </si>
  <si>
    <t>Modellrechnung auf Basis Ihrer Annahmen – keine Zusicherung. Keine Steuer-, Rechts- oder Anlageberatung; AUP Finanzservice UG ist Immobilienmakler und Darlehensvermittler nach §34c GewO. §7b-Höchstgrenzen im Einzelfall prüfen. Verkauf nach mehr als 10 Jahren nach §23 EStG i.d.R. steuerfrei. Für die Steuererklärung Steuerberater hinzuziehen.</t>
  </si>
  <si>
    <t>interne Verzinsung des eingesetzten Eigenkapitals (nach Steuer, inkl. Verkauf)</t>
  </si>
  <si>
    <t>Ergebnis im Überblick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</si>
</sst>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1" formatCode="0.0%"/>
    <numFmt numFmtId="181" formatCode="0.00\x"/>
    <numFmt numFmtId="182" formatCode="#,##0\ \€"/>
    <numFmt numFmtId="183" formatCode="0\ &quot;Jahre&quot;"/>
    <numFmt numFmtId="184" formatCode="#,##0;\(#,##0\)"/>
    <numFmt numFmtId="185" formatCode="#,##0\ \€;\(#,##0\)\ \€"/>
  </numFmts>
  <fonts count="18" x14ac:knownFonts="1">
    <font>
      <sz val="10"/>
      <name val="Arial"/>
      <family val="2"/>
    </font>
    <font>
      <b/>
      <sz val="12"/>
      <name val="Verdana"/>
    </font>
    <font>
      <sz val="11"/>
      <name val="Verdana"/>
    </font>
    <font>
      <b/>
      <sz val="11"/>
      <name val="Verdana"/>
    </font>
    <font>
      <sz val="10"/>
      <name val="Verdana"/>
    </font>
    <font>
      <b/>
      <sz val="10"/>
      <name val="Verdana"/>
    </font>
    <font>
      <b/>
      <sz val="12"/>
      <color rgb="FFFFFFFF"/>
      <name val="Verdana"/>
    </font>
    <font>
      <b/>
      <sz val="16"/>
      <color rgb="FF0F4C3A"/>
      <name val="Verdana"/>
    </font>
    <font>
      <b/>
      <sz val="14"/>
      <color rgb="FF0F4C3A"/>
      <name val="Verdana"/>
    </font>
    <font>
      <sz val="10"/>
      <color rgb="FF595959"/>
      <name val="Verdana"/>
    </font>
    <font>
      <sz val="11"/>
      <color rgb="FF0000E0"/>
      <name val="Verdana"/>
    </font>
    <font>
      <sz val="9"/>
      <color rgb="FF595959"/>
      <name val="Verdana"/>
    </font>
    <font>
      <i/>
      <sz val="9"/>
      <color rgb="FF595959"/>
      <name val="Verdana"/>
    </font>
    <font>
      <b/>
      <sz val="11"/>
      <color rgb="FF0000E0"/>
      <name val="Verdana"/>
    </font>
    <font>
      <b/>
      <sz val="9"/>
      <color rgb="FFFFFFFF"/>
      <name val="Verdana"/>
    </font>
    <font>
      <sz val="9"/>
      <name val="Verdana"/>
    </font>
    <font>
      <b/>
      <sz val="11"/>
      <color rgb="FF0F4C3A"/>
      <name val="Verdana"/>
    </font>
    <font>
      <b/>
      <sz val="10"/>
      <color rgb="FF0F4C3A"/>
      <name val="Verdana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F4C3A"/>
        <bgColor indexed="64"/>
      </patternFill>
    </fill>
    <fill>
      <patternFill patternType="solid">
        <fgColor rgb="FFDCE9E3"/>
        <bgColor indexed="64"/>
      </patternFill>
    </fill>
    <fill>
      <patternFill patternType="solid">
        <fgColor rgb="FFF1F6F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0F4C3A"/>
      </bottom>
      <diagonal/>
    </border>
    <border>
      <left style="medium">
        <color rgb="FF0F4C3A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0F4C3A"/>
      </left>
      <right style="thin">
        <color rgb="FFD9D9D9"/>
      </right>
      <top style="thin">
        <color rgb="FFD9D9D9"/>
      </top>
      <bottom style="medium">
        <color rgb="FF0F4C3A"/>
      </bottom>
      <diagonal/>
    </border>
    <border>
      <left style="thin">
        <color rgb="FFD9D9D9"/>
      </left>
      <right style="medium">
        <color rgb="FF0F4C3A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0F4C3A"/>
      </right>
      <top style="thin">
        <color rgb="FFD9D9D9"/>
      </top>
      <bottom style="medium">
        <color rgb="FF0F4C3A"/>
      </bottom>
      <diagonal/>
    </border>
    <border>
      <left style="medium">
        <color rgb="FF0F4C3A"/>
      </left>
      <right style="thin">
        <color rgb="FFD9D9D9"/>
      </right>
      <top style="medium">
        <color rgb="FF0F4C3A"/>
      </top>
      <bottom/>
      <diagonal/>
    </border>
    <border>
      <left style="thin">
        <color rgb="FFD9D9D9"/>
      </left>
      <right style="thin">
        <color rgb="FFD9D9D9"/>
      </right>
      <top style="medium">
        <color rgb="FF0F4C3A"/>
      </top>
      <bottom/>
      <diagonal/>
    </border>
    <border>
      <left style="thin">
        <color rgb="FFD9D9D9"/>
      </left>
      <right style="medium">
        <color rgb="FF0F4C3A"/>
      </right>
      <top style="medium">
        <color rgb="FF0F4C3A"/>
      </top>
      <bottom/>
      <diagonal/>
    </border>
    <border>
      <left style="medium">
        <color rgb="FF0F4C3A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rgb="FF0F4C3A"/>
      </right>
      <top/>
      <bottom style="thin">
        <color rgb="FFD9D9D9"/>
      </bottom>
      <diagonal/>
    </border>
    <border>
      <left style="medium">
        <color rgb="FF0F4C3A"/>
      </left>
      <right style="thin">
        <color rgb="FFD9D9D9"/>
      </right>
      <top style="thin">
        <color rgb="FFD9D9D9"/>
      </top>
      <bottom style="thin">
        <color rgb="FF0F4C3A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F4C3A"/>
      </bottom>
      <diagonal/>
    </border>
    <border>
      <left style="thin">
        <color rgb="FFD9D9D9"/>
      </left>
      <right style="medium">
        <color rgb="FF0F4C3A"/>
      </right>
      <top style="thin">
        <color rgb="FFD9D9D9"/>
      </top>
      <bottom style="thin">
        <color rgb="FF0F4C3A"/>
      </bottom>
      <diagonal/>
    </border>
    <border>
      <left/>
      <right/>
      <top style="medium">
        <color rgb="FF0F4C3A"/>
      </top>
      <bottom/>
      <diagonal/>
    </border>
    <border>
      <left style="medium">
        <color rgb="FF0F4C3A"/>
      </left>
      <right/>
      <top style="medium">
        <color rgb="FF0F4C3A"/>
      </top>
      <bottom/>
      <diagonal/>
    </border>
    <border>
      <left/>
      <right style="medium">
        <color rgb="FF0F4C3A"/>
      </right>
      <top style="medium">
        <color rgb="FF0F4C3A"/>
      </top>
      <bottom/>
      <diagonal/>
    </border>
    <border>
      <left/>
      <right/>
      <top/>
      <bottom style="medium">
        <color rgb="FF0F4C3A"/>
      </bottom>
      <diagonal/>
    </border>
    <border>
      <left style="medium">
        <color rgb="FF0F4C3A"/>
      </left>
      <right/>
      <top/>
      <bottom/>
      <diagonal/>
    </border>
    <border>
      <left style="medium">
        <color rgb="FF0F4C3A"/>
      </left>
      <right/>
      <top/>
      <bottom style="medium">
        <color rgb="FF0F4C3A"/>
      </bottom>
      <diagonal/>
    </border>
    <border>
      <left/>
      <right style="medium">
        <color rgb="FF0F4C3A"/>
      </right>
      <top/>
      <bottom/>
      <diagonal/>
    </border>
    <border>
      <left/>
      <right style="medium">
        <color rgb="FF0F4C3A"/>
      </right>
      <top/>
      <bottom style="medium">
        <color rgb="FF0F4C3A"/>
      </bottom>
      <diagonal/>
    </border>
    <border>
      <left style="medium">
        <color rgb="FF0F4C3A"/>
      </left>
      <right/>
      <top/>
      <bottom style="thin">
        <color rgb="FFBFBFBF"/>
      </bottom>
      <diagonal/>
    </border>
    <border>
      <left/>
      <right style="medium">
        <color rgb="FF0F4C3A"/>
      </right>
      <top/>
      <bottom style="thin">
        <color rgb="FFBFBFBF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1" fillId="0" borderId="0" xfId="0" applyFont="1"/>
    <xf numFmtId="0" fontId="8" fillId="0" borderId="0" xfId="0" applyFont="1"/>
    <xf numFmtId="182" fontId="10" fillId="0" borderId="2" xfId="0" applyNumberFormat="1" applyFont="1" applyBorder="1" applyProtection="1">
      <protection locked="0"/>
    </xf>
    <xf numFmtId="171" fontId="10" fillId="0" borderId="2" xfId="0" applyNumberFormat="1" applyFont="1" applyBorder="1" applyProtection="1">
      <protection locked="0"/>
    </xf>
    <xf numFmtId="182" fontId="2" fillId="0" borderId="2" xfId="0" applyNumberFormat="1" applyFont="1" applyBorder="1"/>
    <xf numFmtId="182" fontId="3" fillId="0" borderId="2" xfId="0" applyNumberFormat="1" applyFont="1" applyBorder="1"/>
    <xf numFmtId="0" fontId="13" fillId="2" borderId="2" xfId="0" applyFont="1" applyFill="1" applyBorder="1" applyAlignment="1" applyProtection="1">
      <alignment horizontal="center"/>
      <protection locked="0"/>
    </xf>
    <xf numFmtId="183" fontId="10" fillId="0" borderId="2" xfId="0" applyNumberFormat="1" applyFont="1" applyBorder="1" applyProtection="1">
      <protection locked="0"/>
    </xf>
    <xf numFmtId="171" fontId="13" fillId="2" borderId="2" xfId="0" applyNumberFormat="1" applyFont="1" applyFill="1" applyBorder="1" applyProtection="1">
      <protection locked="0"/>
    </xf>
    <xf numFmtId="10" fontId="10" fillId="0" borderId="2" xfId="0" applyNumberFormat="1" applyFont="1" applyBorder="1" applyProtection="1">
      <protection locked="0"/>
    </xf>
    <xf numFmtId="183" fontId="13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184" fontId="15" fillId="0" borderId="4" xfId="0" applyNumberFormat="1" applyFont="1" applyBorder="1"/>
    <xf numFmtId="184" fontId="15" fillId="0" borderId="5" xfId="0" applyNumberFormat="1" applyFont="1" applyBorder="1"/>
    <xf numFmtId="1" fontId="15" fillId="0" borderId="6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center"/>
    </xf>
    <xf numFmtId="184" fontId="15" fillId="0" borderId="8" xfId="0" applyNumberFormat="1" applyFont="1" applyBorder="1"/>
    <xf numFmtId="184" fontId="15" fillId="0" borderId="9" xfId="0" applyNumberFormat="1" applyFont="1" applyBorder="1"/>
    <xf numFmtId="1" fontId="15" fillId="6" borderId="6" xfId="0" applyNumberFormat="1" applyFont="1" applyFill="1" applyBorder="1" applyAlignment="1">
      <alignment horizontal="center"/>
    </xf>
    <xf numFmtId="184" fontId="15" fillId="6" borderId="4" xfId="0" applyNumberFormat="1" applyFont="1" applyFill="1" applyBorder="1"/>
    <xf numFmtId="184" fontId="15" fillId="6" borderId="8" xfId="0" applyNumberFormat="1" applyFont="1" applyFill="1" applyBorder="1"/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" fontId="15" fillId="6" borderId="13" xfId="0" applyNumberFormat="1" applyFont="1" applyFill="1" applyBorder="1" applyAlignment="1">
      <alignment horizontal="center"/>
    </xf>
    <xf numFmtId="184" fontId="15" fillId="6" borderId="14" xfId="0" applyNumberFormat="1" applyFont="1" applyFill="1" applyBorder="1"/>
    <xf numFmtId="184" fontId="15" fillId="6" borderId="15" xfId="0" applyNumberFormat="1" applyFont="1" applyFill="1" applyBorder="1"/>
    <xf numFmtId="1" fontId="15" fillId="0" borderId="16" xfId="0" applyNumberFormat="1" applyFont="1" applyBorder="1" applyAlignment="1">
      <alignment horizontal="center"/>
    </xf>
    <xf numFmtId="3" fontId="15" fillId="0" borderId="17" xfId="0" applyNumberFormat="1" applyFont="1" applyBorder="1"/>
    <xf numFmtId="0" fontId="0" fillId="0" borderId="17" xfId="0" applyBorder="1"/>
    <xf numFmtId="184" fontId="15" fillId="0" borderId="18" xfId="0" applyNumberFormat="1" applyFont="1" applyBorder="1"/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4" borderId="19" xfId="0" applyFill="1" applyBorder="1"/>
    <xf numFmtId="0" fontId="6" fillId="4" borderId="20" xfId="0" applyFont="1" applyFill="1" applyBorder="1"/>
    <xf numFmtId="0" fontId="5" fillId="5" borderId="6" xfId="0" applyFont="1" applyFill="1" applyBorder="1" applyAlignment="1">
      <alignment horizontal="center"/>
    </xf>
    <xf numFmtId="0" fontId="16" fillId="0" borderId="2" xfId="0" applyFont="1" applyBorder="1" applyAlignment="1">
      <alignment horizontal="right"/>
    </xf>
    <xf numFmtId="183" fontId="2" fillId="0" borderId="2" xfId="0" applyNumberFormat="1" applyFont="1" applyBorder="1" applyAlignment="1">
      <alignment horizontal="right"/>
    </xf>
    <xf numFmtId="185" fontId="2" fillId="0" borderId="2" xfId="0" applyNumberFormat="1" applyFont="1" applyBorder="1"/>
    <xf numFmtId="185" fontId="3" fillId="0" borderId="2" xfId="0" applyNumberFormat="1" applyFont="1" applyBorder="1"/>
    <xf numFmtId="181" fontId="2" fillId="0" borderId="2" xfId="0" applyNumberFormat="1" applyFont="1" applyBorder="1" applyAlignment="1">
      <alignment horizontal="right"/>
    </xf>
    <xf numFmtId="1" fontId="4" fillId="0" borderId="6" xfId="0" applyNumberFormat="1" applyFont="1" applyFill="1" applyBorder="1" applyAlignment="1">
      <alignment horizontal="center"/>
    </xf>
    <xf numFmtId="171" fontId="4" fillId="0" borderId="4" xfId="0" applyNumberFormat="1" applyFont="1" applyFill="1" applyBorder="1" applyAlignment="1">
      <alignment horizontal="center"/>
    </xf>
    <xf numFmtId="185" fontId="4" fillId="0" borderId="4" xfId="0" applyNumberFormat="1" applyFont="1" applyFill="1" applyBorder="1"/>
    <xf numFmtId="0" fontId="0" fillId="4" borderId="0" xfId="0" applyFill="1" applyBorder="1"/>
    <xf numFmtId="0" fontId="12" fillId="0" borderId="0" xfId="0" applyFont="1" applyBorder="1"/>
    <xf numFmtId="0" fontId="12" fillId="0" borderId="0" xfId="0" quotePrefix="1" applyFont="1" applyBorder="1"/>
    <xf numFmtId="171" fontId="7" fillId="3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0" fillId="0" borderId="19" xfId="0" applyBorder="1"/>
    <xf numFmtId="0" fontId="0" fillId="0" borderId="22" xfId="0" applyBorder="1"/>
    <xf numFmtId="0" fontId="7" fillId="0" borderId="20" xfId="0" applyFont="1" applyBorder="1"/>
    <xf numFmtId="0" fontId="9" fillId="0" borderId="23" xfId="0" applyFont="1" applyBorder="1"/>
    <xf numFmtId="0" fontId="0" fillId="0" borderId="23" xfId="0" applyBorder="1"/>
    <xf numFmtId="0" fontId="6" fillId="4" borderId="23" xfId="0" applyFont="1" applyFill="1" applyBorder="1"/>
    <xf numFmtId="0" fontId="2" fillId="0" borderId="23" xfId="0" applyFont="1" applyBorder="1"/>
    <xf numFmtId="0" fontId="3" fillId="0" borderId="23" xfId="0" applyFont="1" applyBorder="1"/>
    <xf numFmtId="0" fontId="7" fillId="0" borderId="23" xfId="0" applyFont="1" applyBorder="1"/>
    <xf numFmtId="0" fontId="1" fillId="0" borderId="23" xfId="0" applyFont="1" applyBorder="1"/>
    <xf numFmtId="0" fontId="12" fillId="0" borderId="23" xfId="0" applyFont="1" applyBorder="1"/>
    <xf numFmtId="0" fontId="17" fillId="0" borderId="23" xfId="0" applyFont="1" applyBorder="1"/>
    <xf numFmtId="0" fontId="12" fillId="0" borderId="23" xfId="0" applyFont="1" applyBorder="1" applyAlignment="1">
      <alignment vertical="top" wrapText="1"/>
    </xf>
    <xf numFmtId="0" fontId="0" fillId="0" borderId="24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" xfId="0" applyBorder="1"/>
    <xf numFmtId="0" fontId="0" fillId="0" borderId="28" xfId="0" applyBorder="1"/>
    <xf numFmtId="181" fontId="4" fillId="0" borderId="3" xfId="0" applyNumberFormat="1" applyFont="1" applyFill="1" applyBorder="1" applyAlignment="1">
      <alignment horizontal="center"/>
    </xf>
  </cellXfs>
  <cellStyles count="1">
    <cellStyle name="Standard" xfId="0" builtinId="0"/>
  </cellStyles>
  <dxfs count="4">
    <dxf>
      <font>
        <b/>
        <i val="0"/>
      </font>
      <fill>
        <patternFill patternType="solid">
          <fgColor indexed="64"/>
          <bgColor rgb="FFFFF2CC"/>
        </patternFill>
      </fill>
    </dxf>
    <dxf>
      <font>
        <b/>
        <i val="0"/>
      </font>
      <fill>
        <patternFill patternType="solid">
          <fgColor indexed="64"/>
          <bgColor rgb="FFFFF2CC"/>
        </patternFill>
      </fill>
    </dxf>
    <dxf>
      <font>
        <color rgb="FFFFFFFF"/>
      </font>
    </dxf>
    <dxf>
      <font>
        <b/>
        <i val="0"/>
      </font>
      <fill>
        <patternFill patternType="solid">
          <fgColor indexed="64"/>
          <bgColor rgb="FFFFF2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2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20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F4C3A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Equity-IRR nach Haltedauer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F4C3A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'AUP Rechner'!$C$74</c:f>
              <c:strCache>
                <c:ptCount val="1"/>
                <c:pt idx="0">
                  <c:v>Equity-IRR</c:v>
                </c:pt>
              </c:strCache>
            </c:strRef>
          </c:tx>
          <c:spPr>
            <a:ln w="31750" cap="rnd">
              <a:solidFill>
                <a:srgbClr val="0F4C3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FFFFFF"/>
              </a:solidFill>
              <a:ln w="9525">
                <a:solidFill>
                  <a:srgbClr val="0F4C3A"/>
                </a:solidFill>
                <a:prstDash val="solid"/>
              </a:ln>
              <a:effectLst/>
            </c:spPr>
          </c:marker>
          <c:val>
            <c:numRef>
              <c:f>'AUP Rechner'!$C$75:$C$86</c:f>
              <c:numCache>
                <c:formatCode>0.0%</c:formatCode>
                <c:ptCount val="12"/>
                <c:pt idx="0">
                  <c:v>-0.495174</c:v>
                </c:pt>
                <c:pt idx="1">
                  <c:v>-0.15601088822501641</c:v>
                </c:pt>
                <c:pt idx="2">
                  <c:v>-2.4152511749026884E-2</c:v>
                </c:pt>
                <c:pt idx="3">
                  <c:v>3.6766915662017396E-2</c:v>
                </c:pt>
                <c:pt idx="4">
                  <c:v>6.8170143238309722E-2</c:v>
                </c:pt>
                <c:pt idx="5">
                  <c:v>8.5391828574608697E-2</c:v>
                </c:pt>
                <c:pt idx="6">
                  <c:v>9.5095345433446443E-2</c:v>
                </c:pt>
                <c:pt idx="7">
                  <c:v>0.10052704131842649</c:v>
                </c:pt>
                <c:pt idx="8">
                  <c:v>0.10215147398696578</c:v>
                </c:pt>
                <c:pt idx="9">
                  <c:v>0.10255807604821721</c:v>
                </c:pt>
                <c:pt idx="10">
                  <c:v>0.10219851245959077</c:v>
                </c:pt>
                <c:pt idx="11">
                  <c:v>0.10135370776352559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B-4703-9364-C2A26F7F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918351"/>
        <c:axId val="1521934671"/>
      </c:lineChart>
      <c:catAx>
        <c:axId val="15219183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Haltedauer (Jahre)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1934671"/>
        <c:crosses val="autoZero"/>
        <c:auto val="1"/>
        <c:lblAlgn val="ctr"/>
        <c:lblOffset val="100"/>
        <c:noMultiLvlLbl val="0"/>
      </c:catAx>
      <c:valAx>
        <c:axId val="152193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19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87</xdr:row>
      <xdr:rowOff>0</xdr:rowOff>
    </xdr:from>
    <xdr:to>
      <xdr:col>5</xdr:col>
      <xdr:colOff>0</xdr:colOff>
      <xdr:row>107</xdr:row>
      <xdr:rowOff>0</xdr:rowOff>
    </xdr:to>
    <xdr:graphicFrame macro="">
      <xdr:nvGraphicFramePr>
        <xdr:cNvPr id="7" name="AUP_IRRvsHaltedauer">
          <a:extLst>
            <a:ext uri="{FF2B5EF4-FFF2-40B4-BE49-F238E27FC236}">
              <a16:creationId xmlns:a16="http://schemas.microsoft.com/office/drawing/2014/main" id="{FF63E89C-0773-6163-89E1-ADCB46570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9495-A7BA-4C55-93F0-D9D66C74B15C}">
  <sheetPr>
    <tabColor rgb="FF0F4C3A"/>
    <pageSetUpPr fitToPage="1"/>
  </sheetPr>
  <dimension ref="A1:S35"/>
  <sheetViews>
    <sheetView showGridLines="0" workbookViewId="0">
      <pane xSplit="1" ySplit="5" topLeftCell="G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RowHeight="13.2" x14ac:dyDescent="0.25"/>
  <cols>
    <col min="1" max="1" width="7" customWidth="1"/>
    <col min="2" max="19" width="11.109375" customWidth="1"/>
  </cols>
  <sheetData>
    <row r="1" spans="1:19" ht="17.399999999999999" x14ac:dyDescent="0.3">
      <c r="A1" s="2" t="s">
        <v>66</v>
      </c>
    </row>
    <row r="2" spans="1:19" x14ac:dyDescent="0.25">
      <c r="A2" s="1" t="s">
        <v>67</v>
      </c>
    </row>
    <row r="3" spans="1:19" ht="13.8" thickBot="1" x14ac:dyDescent="0.3"/>
    <row r="4" spans="1:19" ht="34.049999999999997" customHeight="1" x14ac:dyDescent="0.25">
      <c r="A4" s="22" t="s">
        <v>0</v>
      </c>
      <c r="B4" s="23" t="s">
        <v>68</v>
      </c>
      <c r="C4" s="23" t="s">
        <v>69</v>
      </c>
      <c r="D4" s="23" t="s">
        <v>1</v>
      </c>
      <c r="E4" s="23" t="s">
        <v>70</v>
      </c>
      <c r="F4" s="23" t="s">
        <v>71</v>
      </c>
      <c r="G4" s="23" t="s">
        <v>72</v>
      </c>
      <c r="H4" s="23" t="s">
        <v>73</v>
      </c>
      <c r="I4" s="23" t="s">
        <v>74</v>
      </c>
      <c r="J4" s="23" t="s">
        <v>75</v>
      </c>
      <c r="K4" s="23" t="s">
        <v>76</v>
      </c>
      <c r="L4" s="23" t="s">
        <v>77</v>
      </c>
      <c r="M4" s="23" t="s">
        <v>78</v>
      </c>
      <c r="N4" s="23" t="s">
        <v>79</v>
      </c>
      <c r="O4" s="23" t="s">
        <v>80</v>
      </c>
      <c r="P4" s="23" t="s">
        <v>81</v>
      </c>
      <c r="Q4" s="23" t="s">
        <v>82</v>
      </c>
      <c r="R4" s="23" t="s">
        <v>83</v>
      </c>
      <c r="S4" s="24" t="s">
        <v>84</v>
      </c>
    </row>
    <row r="5" spans="1:19" x14ac:dyDescent="0.25">
      <c r="A5" s="28">
        <v>0</v>
      </c>
      <c r="B5" s="29">
        <f>AUP_Darlehen</f>
        <v>273000</v>
      </c>
      <c r="C5" s="30"/>
      <c r="D5" s="30"/>
      <c r="E5" s="30"/>
      <c r="F5" s="29">
        <f>B5</f>
        <v>273000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29">
        <f>AUP_Kaufpreis</f>
        <v>300000</v>
      </c>
      <c r="R5" s="30"/>
      <c r="S5" s="31">
        <f>-AUP_EK</f>
        <v>-60000</v>
      </c>
    </row>
    <row r="6" spans="1:19" x14ac:dyDescent="0.25">
      <c r="A6" s="25">
        <f>A5+1</f>
        <v>1</v>
      </c>
      <c r="B6" s="26">
        <f>F5</f>
        <v>273000</v>
      </c>
      <c r="C6" s="26">
        <f>B6*AUP_Zins</f>
        <v>10374</v>
      </c>
      <c r="D6" s="26">
        <f>IF(B6&lt;=0,0,MIN(AUP_Annuitaet-C6,B6))</f>
        <v>5459.9999999999982</v>
      </c>
      <c r="E6" s="26">
        <f>C6+D6</f>
        <v>15833.999999999998</v>
      </c>
      <c r="F6" s="26">
        <f>B6-D6</f>
        <v>267540</v>
      </c>
      <c r="G6" s="26">
        <f>AUP_Miete*12*(1-AUP_Leerstand)*(1+AUP_MietSteig)^(A6-1)</f>
        <v>10476</v>
      </c>
      <c r="H6" s="26">
        <f>AUP_Bewirt*(1+AUP_BewirtSteig)^(A6-1)</f>
        <v>1200</v>
      </c>
      <c r="I6" s="26">
        <f>IF(AUP_Modell="Denkmal-AfA §7i",AUP_Sanierung*IF(A6&lt;=8,AUP_Denk1,IF(A6&lt;=12,AUP_Denk2,0)),IF(OR(AUP_Modell="QNG-Neubau §7b",AUP_Modell="Bestand Sonder-AfA §7b"),IF(A6&lt;=AUP_SonderJahre,AUP_Gebaeude*AUP_SonderSatz,0),0))</f>
        <v>15120</v>
      </c>
      <c r="J6" s="26">
        <f>IF(AUP_Modell="Denkmal-AfA §7i",AUP_Altsubstanz*AUP_LinAfA,AUP_Gebaeude*AUP_LinAfA)</f>
        <v>1800</v>
      </c>
      <c r="K6" s="26">
        <f>I6+J6</f>
        <v>16920</v>
      </c>
      <c r="L6" s="26">
        <f>G6-H6-C6-K6</f>
        <v>-18018</v>
      </c>
      <c r="M6" s="26">
        <f>-L6*AUP_Steuersatz</f>
        <v>7567.5599999999995</v>
      </c>
      <c r="N6" s="26">
        <f>G6-H6-E6</f>
        <v>-6557.9999999999982</v>
      </c>
      <c r="O6" s="26">
        <f>N6+M6</f>
        <v>1009.5600000000013</v>
      </c>
      <c r="P6" s="26">
        <f>P5+O6</f>
        <v>1009.5600000000013</v>
      </c>
      <c r="Q6" s="26">
        <f>AUP_Kaufpreis*(1+AUP_Wertsteig)^A6</f>
        <v>306000</v>
      </c>
      <c r="R6" s="26">
        <f>Q6*(1-AUP_Verkaufskosten)-F6</f>
        <v>29280</v>
      </c>
      <c r="S6" s="27">
        <f>IF(A6&gt;AUP_Verkaufsjahr,0,O6)+IF(A6=AUP_Verkaufsjahr,R6,0)</f>
        <v>1009.5600000000013</v>
      </c>
    </row>
    <row r="7" spans="1:19" x14ac:dyDescent="0.25">
      <c r="A7" s="15">
        <f t="shared" ref="A7:A35" si="0">A6+1</f>
        <v>2</v>
      </c>
      <c r="B7" s="13">
        <f t="shared" ref="B7:B35" si="1">F6</f>
        <v>267540</v>
      </c>
      <c r="C7" s="13">
        <f>B7*AUP_Zins</f>
        <v>10166.52</v>
      </c>
      <c r="D7" s="13">
        <f>IF(B7&lt;=0,0,MIN(AUP_Annuitaet-C7,B7))</f>
        <v>5667.4799999999977</v>
      </c>
      <c r="E7" s="13">
        <f t="shared" ref="E7:E35" si="2">C7+D7</f>
        <v>15833.999999999998</v>
      </c>
      <c r="F7" s="13">
        <f t="shared" ref="F7:F35" si="3">B7-D7</f>
        <v>261872.52</v>
      </c>
      <c r="G7" s="13">
        <f>AUP_Miete*12*(1-AUP_Leerstand)*(1+AUP_MietSteig)^(A7-1)</f>
        <v>10633.14</v>
      </c>
      <c r="H7" s="13">
        <f>AUP_Bewirt*(1+AUP_BewirtSteig)^(A7-1)</f>
        <v>1217.9999999999998</v>
      </c>
      <c r="I7" s="13">
        <f>IF(AUP_Modell="Denkmal-AfA §7i",AUP_Sanierung*IF(A7&lt;=8,AUP_Denk1,IF(A7&lt;=12,AUP_Denk2,0)),IF(OR(AUP_Modell="QNG-Neubau §7b",AUP_Modell="Bestand Sonder-AfA §7b"),IF(A7&lt;=AUP_SonderJahre,AUP_Gebaeude*AUP_SonderSatz,0),0))</f>
        <v>15120</v>
      </c>
      <c r="J7" s="13">
        <f>IF(AUP_Modell="Denkmal-AfA §7i",AUP_Altsubstanz*AUP_LinAfA,AUP_Gebaeude*AUP_LinAfA)</f>
        <v>1800</v>
      </c>
      <c r="K7" s="13">
        <f t="shared" ref="K7:K35" si="4">I7+J7</f>
        <v>16920</v>
      </c>
      <c r="L7" s="13">
        <f t="shared" ref="L7:L35" si="5">G7-H7-C7-K7</f>
        <v>-17671.38</v>
      </c>
      <c r="M7" s="13">
        <f>-L7*AUP_Steuersatz</f>
        <v>7421.9796000000006</v>
      </c>
      <c r="N7" s="13">
        <f t="shared" ref="N7:N35" si="6">G7-H7-E7</f>
        <v>-6418.8599999999988</v>
      </c>
      <c r="O7" s="13">
        <f t="shared" ref="O7:O35" si="7">N7+M7</f>
        <v>1003.1196000000018</v>
      </c>
      <c r="P7" s="13">
        <f t="shared" ref="P7:P35" si="8">P6+O7</f>
        <v>2012.6796000000031</v>
      </c>
      <c r="Q7" s="13">
        <f>AUP_Kaufpreis*(1+AUP_Wertsteig)^A7</f>
        <v>312120</v>
      </c>
      <c r="R7" s="13">
        <f>Q7*(1-AUP_Verkaufskosten)-F7</f>
        <v>40883.879999999976</v>
      </c>
      <c r="S7" s="17">
        <f>IF(A7&gt;AUP_Verkaufsjahr,0,O7)+IF(A7=AUP_Verkaufsjahr,R7,0)</f>
        <v>1003.1196000000018</v>
      </c>
    </row>
    <row r="8" spans="1:19" x14ac:dyDescent="0.25">
      <c r="A8" s="19">
        <f t="shared" si="0"/>
        <v>3</v>
      </c>
      <c r="B8" s="20">
        <f t="shared" si="1"/>
        <v>261872.52</v>
      </c>
      <c r="C8" s="20">
        <f>B8*AUP_Zins</f>
        <v>9951.1557599999996</v>
      </c>
      <c r="D8" s="20">
        <f>IF(B8&lt;=0,0,MIN(AUP_Annuitaet-C8,B8))</f>
        <v>5882.8442399999985</v>
      </c>
      <c r="E8" s="20">
        <f t="shared" si="2"/>
        <v>15833.999999999998</v>
      </c>
      <c r="F8" s="20">
        <f t="shared" si="3"/>
        <v>255989.67575999998</v>
      </c>
      <c r="G8" s="20">
        <f>AUP_Miete*12*(1-AUP_Leerstand)*(1+AUP_MietSteig)^(A8-1)</f>
        <v>10792.637099999996</v>
      </c>
      <c r="H8" s="20">
        <f>AUP_Bewirt*(1+AUP_BewirtSteig)^(A8-1)</f>
        <v>1236.2699999999998</v>
      </c>
      <c r="I8" s="20">
        <f>IF(AUP_Modell="Denkmal-AfA §7i",AUP_Sanierung*IF(A8&lt;=8,AUP_Denk1,IF(A8&lt;=12,AUP_Denk2,0)),IF(OR(AUP_Modell="QNG-Neubau §7b",AUP_Modell="Bestand Sonder-AfA §7b"),IF(A8&lt;=AUP_SonderJahre,AUP_Gebaeude*AUP_SonderSatz,0),0))</f>
        <v>15120</v>
      </c>
      <c r="J8" s="20">
        <f>IF(AUP_Modell="Denkmal-AfA §7i",AUP_Altsubstanz*AUP_LinAfA,AUP_Gebaeude*AUP_LinAfA)</f>
        <v>1800</v>
      </c>
      <c r="K8" s="20">
        <f t="shared" si="4"/>
        <v>16920</v>
      </c>
      <c r="L8" s="20">
        <f t="shared" si="5"/>
        <v>-17314.788660000006</v>
      </c>
      <c r="M8" s="20">
        <f>-L8*AUP_Steuersatz</f>
        <v>7272.211237200002</v>
      </c>
      <c r="N8" s="20">
        <f t="shared" si="6"/>
        <v>-6277.6329000000023</v>
      </c>
      <c r="O8" s="20">
        <f t="shared" si="7"/>
        <v>994.57833719999962</v>
      </c>
      <c r="P8" s="20">
        <f t="shared" si="8"/>
        <v>3007.2579372000027</v>
      </c>
      <c r="Q8" s="20">
        <f>AUP_Kaufpreis*(1+AUP_Wertsteig)^A8</f>
        <v>318362.39999999997</v>
      </c>
      <c r="R8" s="20">
        <f>Q8*(1-AUP_Verkaufskosten)-F8</f>
        <v>52821.852239999949</v>
      </c>
      <c r="S8" s="21">
        <f>IF(A8&gt;AUP_Verkaufsjahr,0,O8)+IF(A8=AUP_Verkaufsjahr,R8,0)</f>
        <v>994.57833719999962</v>
      </c>
    </row>
    <row r="9" spans="1:19" x14ac:dyDescent="0.25">
      <c r="A9" s="15">
        <f t="shared" si="0"/>
        <v>4</v>
      </c>
      <c r="B9" s="13">
        <f t="shared" si="1"/>
        <v>255989.67575999998</v>
      </c>
      <c r="C9" s="13">
        <f>B9*AUP_Zins</f>
        <v>9727.6076788799983</v>
      </c>
      <c r="D9" s="13">
        <f>IF(B9&lt;=0,0,MIN(AUP_Annuitaet-C9,B9))</f>
        <v>6106.3923211199999</v>
      </c>
      <c r="E9" s="13">
        <f t="shared" si="2"/>
        <v>15833.999999999998</v>
      </c>
      <c r="F9" s="13">
        <f t="shared" si="3"/>
        <v>249883.28343888</v>
      </c>
      <c r="G9" s="13">
        <f>AUP_Miete*12*(1-AUP_Leerstand)*(1+AUP_MietSteig)^(A9-1)</f>
        <v>10954.526656499997</v>
      </c>
      <c r="H9" s="13">
        <f>AUP_Bewirt*(1+AUP_BewirtSteig)^(A9-1)</f>
        <v>1254.8140499999995</v>
      </c>
      <c r="I9" s="13">
        <f>IF(AUP_Modell="Denkmal-AfA §7i",AUP_Sanierung*IF(A9&lt;=8,AUP_Denk1,IF(A9&lt;=12,AUP_Denk2,0)),IF(OR(AUP_Modell="QNG-Neubau §7b",AUP_Modell="Bestand Sonder-AfA §7b"),IF(A9&lt;=AUP_SonderJahre,AUP_Gebaeude*AUP_SonderSatz,0),0))</f>
        <v>15120</v>
      </c>
      <c r="J9" s="13">
        <f>IF(AUP_Modell="Denkmal-AfA §7i",AUP_Altsubstanz*AUP_LinAfA,AUP_Gebaeude*AUP_LinAfA)</f>
        <v>1800</v>
      </c>
      <c r="K9" s="13">
        <f t="shared" si="4"/>
        <v>16920</v>
      </c>
      <c r="L9" s="13">
        <f t="shared" si="5"/>
        <v>-16947.895072380001</v>
      </c>
      <c r="M9" s="13">
        <f>-L9*AUP_Steuersatz</f>
        <v>7118.1159303996001</v>
      </c>
      <c r="N9" s="13">
        <f t="shared" si="6"/>
        <v>-6134.2873935000007</v>
      </c>
      <c r="O9" s="13">
        <f t="shared" si="7"/>
        <v>983.82853689959938</v>
      </c>
      <c r="P9" s="13">
        <f t="shared" si="8"/>
        <v>3991.0864740996021</v>
      </c>
      <c r="Q9" s="13">
        <f>AUP_Kaufpreis*(1+AUP_Wertsteig)^A9</f>
        <v>324729.64799999999</v>
      </c>
      <c r="R9" s="13">
        <f>Q9*(1-AUP_Verkaufskosten)-F9</f>
        <v>65104.475121119991</v>
      </c>
      <c r="S9" s="17">
        <f>IF(A9&gt;AUP_Verkaufsjahr,0,O9)+IF(A9=AUP_Verkaufsjahr,R9,0)</f>
        <v>983.82853689959938</v>
      </c>
    </row>
    <row r="10" spans="1:19" x14ac:dyDescent="0.25">
      <c r="A10" s="19">
        <f t="shared" si="0"/>
        <v>5</v>
      </c>
      <c r="B10" s="20">
        <f t="shared" si="1"/>
        <v>249883.28343888</v>
      </c>
      <c r="C10" s="20">
        <f>B10*AUP_Zins</f>
        <v>9495.5647706774398</v>
      </c>
      <c r="D10" s="20">
        <f>IF(B10&lt;=0,0,MIN(AUP_Annuitaet-C10,B10))</f>
        <v>6338.4352293225584</v>
      </c>
      <c r="E10" s="20">
        <f t="shared" si="2"/>
        <v>15833.999999999998</v>
      </c>
      <c r="F10" s="20">
        <f t="shared" si="3"/>
        <v>243544.84820955744</v>
      </c>
      <c r="G10" s="20">
        <f>AUP_Miete*12*(1-AUP_Leerstand)*(1+AUP_MietSteig)^(A10-1)</f>
        <v>11118.844556347494</v>
      </c>
      <c r="H10" s="20">
        <f>AUP_Bewirt*(1+AUP_BewirtSteig)^(A10-1)</f>
        <v>1273.6362607499993</v>
      </c>
      <c r="I10" s="20">
        <f>IF(AUP_Modell="Denkmal-AfA §7i",AUP_Sanierung*IF(A10&lt;=8,AUP_Denk1,IF(A10&lt;=12,AUP_Denk2,0)),IF(OR(AUP_Modell="QNG-Neubau §7b",AUP_Modell="Bestand Sonder-AfA §7b"),IF(A10&lt;=AUP_SonderJahre,AUP_Gebaeude*AUP_SonderSatz,0),0))</f>
        <v>15120</v>
      </c>
      <c r="J10" s="20">
        <f>IF(AUP_Modell="Denkmal-AfA §7i",AUP_Altsubstanz*AUP_LinAfA,AUP_Gebaeude*AUP_LinAfA)</f>
        <v>1800</v>
      </c>
      <c r="K10" s="20">
        <f t="shared" si="4"/>
        <v>16920</v>
      </c>
      <c r="L10" s="20">
        <f t="shared" si="5"/>
        <v>-16570.356475079945</v>
      </c>
      <c r="M10" s="20">
        <f>-L10*AUP_Steuersatz</f>
        <v>6959.5497195335765</v>
      </c>
      <c r="N10" s="20">
        <f t="shared" si="6"/>
        <v>-5988.7917044025035</v>
      </c>
      <c r="O10" s="20">
        <f t="shared" si="7"/>
        <v>970.75801513107308</v>
      </c>
      <c r="P10" s="20">
        <f t="shared" si="8"/>
        <v>4961.8444892306752</v>
      </c>
      <c r="Q10" s="20">
        <f>AUP_Kaufpreis*(1+AUP_Wertsteig)^A10</f>
        <v>331224.24096000002</v>
      </c>
      <c r="R10" s="20">
        <f>Q10*(1-AUP_Verkaufskosten)-F10</f>
        <v>77742.665521642572</v>
      </c>
      <c r="S10" s="21">
        <f>IF(A10&gt;AUP_Verkaufsjahr,0,O10)+IF(A10=AUP_Verkaufsjahr,R10,0)</f>
        <v>970.75801513107308</v>
      </c>
    </row>
    <row r="11" spans="1:19" x14ac:dyDescent="0.25">
      <c r="A11" s="15">
        <f t="shared" si="0"/>
        <v>6</v>
      </c>
      <c r="B11" s="13">
        <f t="shared" si="1"/>
        <v>243544.84820955744</v>
      </c>
      <c r="C11" s="13">
        <f>B11*AUP_Zins</f>
        <v>9254.7042319631819</v>
      </c>
      <c r="D11" s="13">
        <f>IF(B11&lt;=0,0,MIN(AUP_Annuitaet-C11,B11))</f>
        <v>6579.2957680368163</v>
      </c>
      <c r="E11" s="13">
        <f t="shared" si="2"/>
        <v>15833.999999999998</v>
      </c>
      <c r="F11" s="13">
        <f t="shared" si="3"/>
        <v>236965.55244152062</v>
      </c>
      <c r="G11" s="13">
        <f>AUP_Miete*12*(1-AUP_Leerstand)*(1+AUP_MietSteig)^(A11-1)</f>
        <v>11285.627224692706</v>
      </c>
      <c r="H11" s="13">
        <f>AUP_Bewirt*(1+AUP_BewirtSteig)^(A11-1)</f>
        <v>1292.7408046612491</v>
      </c>
      <c r="I11" s="13">
        <f>IF(AUP_Modell="Denkmal-AfA §7i",AUP_Sanierung*IF(A11&lt;=8,AUP_Denk1,IF(A11&lt;=12,AUP_Denk2,0)),IF(OR(AUP_Modell="QNG-Neubau §7b",AUP_Modell="Bestand Sonder-AfA §7b"),IF(A11&lt;=AUP_SonderJahre,AUP_Gebaeude*AUP_SonderSatz,0),0))</f>
        <v>15120</v>
      </c>
      <c r="J11" s="13">
        <f>IF(AUP_Modell="Denkmal-AfA §7i",AUP_Altsubstanz*AUP_LinAfA,AUP_Gebaeude*AUP_LinAfA)</f>
        <v>1800</v>
      </c>
      <c r="K11" s="13">
        <f t="shared" si="4"/>
        <v>16920</v>
      </c>
      <c r="L11" s="13">
        <f t="shared" si="5"/>
        <v>-16181.817811931725</v>
      </c>
      <c r="M11" s="13">
        <f>-L11*AUP_Steuersatz</f>
        <v>6796.3634810113244</v>
      </c>
      <c r="N11" s="13">
        <f t="shared" si="6"/>
        <v>-5841.1135799685417</v>
      </c>
      <c r="O11" s="13">
        <f t="shared" si="7"/>
        <v>955.24990104278277</v>
      </c>
      <c r="P11" s="13">
        <f t="shared" si="8"/>
        <v>5917.094390273458</v>
      </c>
      <c r="Q11" s="13">
        <f>AUP_Kaufpreis*(1+AUP_Wertsteig)^A11</f>
        <v>337848.72577920003</v>
      </c>
      <c r="R11" s="13">
        <f>Q11*(1-AUP_Verkaufskosten)-F11</f>
        <v>90747.711564303376</v>
      </c>
      <c r="S11" s="17">
        <f>IF(A11&gt;AUP_Verkaufsjahr,0,O11)+IF(A11=AUP_Verkaufsjahr,R11,0)</f>
        <v>955.24990104278277</v>
      </c>
    </row>
    <row r="12" spans="1:19" x14ac:dyDescent="0.25">
      <c r="A12" s="19">
        <f t="shared" si="0"/>
        <v>7</v>
      </c>
      <c r="B12" s="20">
        <f t="shared" si="1"/>
        <v>236965.55244152062</v>
      </c>
      <c r="C12" s="20">
        <f>B12*AUP_Zins</f>
        <v>9004.6909927777833</v>
      </c>
      <c r="D12" s="20">
        <f>IF(B12&lt;=0,0,MIN(AUP_Annuitaet-C12,B12))</f>
        <v>6829.3090072222149</v>
      </c>
      <c r="E12" s="20">
        <f t="shared" si="2"/>
        <v>15833.999999999998</v>
      </c>
      <c r="F12" s="20">
        <f t="shared" si="3"/>
        <v>230136.24343429841</v>
      </c>
      <c r="G12" s="20">
        <f>AUP_Miete*12*(1-AUP_Leerstand)*(1+AUP_MietSteig)^(A12-1)</f>
        <v>11454.911633063093</v>
      </c>
      <c r="H12" s="20">
        <f>AUP_Bewirt*(1+AUP_BewirtSteig)^(A12-1)</f>
        <v>1312.1319167311676</v>
      </c>
      <c r="I12" s="20">
        <f>IF(AUP_Modell="Denkmal-AfA §7i",AUP_Sanierung*IF(A12&lt;=8,AUP_Denk1,IF(A12&lt;=12,AUP_Denk2,0)),IF(OR(AUP_Modell="QNG-Neubau §7b",AUP_Modell="Bestand Sonder-AfA §7b"),IF(A12&lt;=AUP_SonderJahre,AUP_Gebaeude*AUP_SonderSatz,0),0))</f>
        <v>15120</v>
      </c>
      <c r="J12" s="20">
        <f>IF(AUP_Modell="Denkmal-AfA §7i",AUP_Altsubstanz*AUP_LinAfA,AUP_Gebaeude*AUP_LinAfA)</f>
        <v>1800</v>
      </c>
      <c r="K12" s="20">
        <f t="shared" si="4"/>
        <v>16920</v>
      </c>
      <c r="L12" s="20">
        <f t="shared" si="5"/>
        <v>-15781.911276445857</v>
      </c>
      <c r="M12" s="20">
        <f>-L12*AUP_Steuersatz</f>
        <v>6628.4027361072594</v>
      </c>
      <c r="N12" s="20">
        <f t="shared" si="6"/>
        <v>-5691.2202836680717</v>
      </c>
      <c r="O12" s="20">
        <f t="shared" si="7"/>
        <v>937.18245243918773</v>
      </c>
      <c r="P12" s="20">
        <f t="shared" si="8"/>
        <v>6854.2768427126457</v>
      </c>
      <c r="Q12" s="20">
        <f>AUP_Kaufpreis*(1+AUP_Wertsteig)^A12</f>
        <v>344605.70029478392</v>
      </c>
      <c r="R12" s="20">
        <f>Q12*(1-AUP_Verkaufskosten)-F12</f>
        <v>104131.28585164199</v>
      </c>
      <c r="S12" s="21">
        <f>IF(A12&gt;AUP_Verkaufsjahr,0,O12)+IF(A12=AUP_Verkaufsjahr,R12,0)</f>
        <v>937.18245243918773</v>
      </c>
    </row>
    <row r="13" spans="1:19" x14ac:dyDescent="0.25">
      <c r="A13" s="15">
        <f t="shared" si="0"/>
        <v>8</v>
      </c>
      <c r="B13" s="13">
        <f t="shared" si="1"/>
        <v>230136.24343429841</v>
      </c>
      <c r="C13" s="13">
        <f>B13*AUP_Zins</f>
        <v>8745.1772505033387</v>
      </c>
      <c r="D13" s="13">
        <f>IF(B13&lt;=0,0,MIN(AUP_Annuitaet-C13,B13))</f>
        <v>7088.8227494966595</v>
      </c>
      <c r="E13" s="13">
        <f t="shared" si="2"/>
        <v>15833.999999999998</v>
      </c>
      <c r="F13" s="13">
        <f t="shared" si="3"/>
        <v>223047.42068480173</v>
      </c>
      <c r="G13" s="13">
        <f>AUP_Miete*12*(1-AUP_Leerstand)*(1+AUP_MietSteig)^(A13-1)</f>
        <v>11626.735307559038</v>
      </c>
      <c r="H13" s="13">
        <f>AUP_Bewirt*(1+AUP_BewirtSteig)^(A13-1)</f>
        <v>1331.813895482135</v>
      </c>
      <c r="I13" s="13">
        <f>IF(AUP_Modell="Denkmal-AfA §7i",AUP_Sanierung*IF(A13&lt;=8,AUP_Denk1,IF(A13&lt;=12,AUP_Denk2,0)),IF(OR(AUP_Modell="QNG-Neubau §7b",AUP_Modell="Bestand Sonder-AfA §7b"),IF(A13&lt;=AUP_SonderJahre,AUP_Gebaeude*AUP_SonderSatz,0),0))</f>
        <v>15120</v>
      </c>
      <c r="J13" s="13">
        <f>IF(AUP_Modell="Denkmal-AfA §7i",AUP_Altsubstanz*AUP_LinAfA,AUP_Gebaeude*AUP_LinAfA)</f>
        <v>1800</v>
      </c>
      <c r="K13" s="13">
        <f t="shared" si="4"/>
        <v>16920</v>
      </c>
      <c r="L13" s="13">
        <f t="shared" si="5"/>
        <v>-15370.255838426436</v>
      </c>
      <c r="M13" s="13">
        <f>-L13*AUP_Steuersatz</f>
        <v>6455.5074521391025</v>
      </c>
      <c r="N13" s="13">
        <f t="shared" si="6"/>
        <v>-5539.0785879230953</v>
      </c>
      <c r="O13" s="13">
        <f t="shared" si="7"/>
        <v>916.42886421600724</v>
      </c>
      <c r="P13" s="13">
        <f t="shared" si="8"/>
        <v>7770.7057069286529</v>
      </c>
      <c r="Q13" s="13">
        <f>AUP_Kaufpreis*(1+AUP_Wertsteig)^A13</f>
        <v>351497.81430067966</v>
      </c>
      <c r="R13" s="13">
        <f>Q13*(1-AUP_Verkaufskosten)-F13</f>
        <v>117905.45918685754</v>
      </c>
      <c r="S13" s="17">
        <f>IF(A13&gt;AUP_Verkaufsjahr,0,O13)+IF(A13=AUP_Verkaufsjahr,R13,0)</f>
        <v>916.42886421600724</v>
      </c>
    </row>
    <row r="14" spans="1:19" x14ac:dyDescent="0.25">
      <c r="A14" s="19">
        <f t="shared" si="0"/>
        <v>9</v>
      </c>
      <c r="B14" s="20">
        <f t="shared" si="1"/>
        <v>223047.42068480173</v>
      </c>
      <c r="C14" s="20">
        <f>B14*AUP_Zins</f>
        <v>8475.8019860224649</v>
      </c>
      <c r="D14" s="20">
        <f>IF(B14&lt;=0,0,MIN(AUP_Annuitaet-C14,B14))</f>
        <v>7358.1980139775333</v>
      </c>
      <c r="E14" s="20">
        <f t="shared" si="2"/>
        <v>15833.999999999998</v>
      </c>
      <c r="F14" s="20">
        <f t="shared" si="3"/>
        <v>215689.22267082421</v>
      </c>
      <c r="G14" s="20">
        <f>AUP_Miete*12*(1-AUP_Leerstand)*(1+AUP_MietSteig)^(A14-1)</f>
        <v>11801.136337172422</v>
      </c>
      <c r="H14" s="20">
        <f>AUP_Bewirt*(1+AUP_BewirtSteig)^(A14-1)</f>
        <v>1351.7911039143669</v>
      </c>
      <c r="I14" s="20">
        <f>IF(AUP_Modell="Denkmal-AfA §7i",AUP_Sanierung*IF(A14&lt;=8,AUP_Denk1,IF(A14&lt;=12,AUP_Denk2,0)),IF(OR(AUP_Modell="QNG-Neubau §7b",AUP_Modell="Bestand Sonder-AfA §7b"),IF(A14&lt;=AUP_SonderJahre,AUP_Gebaeude*AUP_SonderSatz,0),0))</f>
        <v>11760.000000000002</v>
      </c>
      <c r="J14" s="20">
        <f>IF(AUP_Modell="Denkmal-AfA §7i",AUP_Altsubstanz*AUP_LinAfA,AUP_Gebaeude*AUP_LinAfA)</f>
        <v>1800</v>
      </c>
      <c r="K14" s="20">
        <f t="shared" si="4"/>
        <v>13560.000000000002</v>
      </c>
      <c r="L14" s="20">
        <f t="shared" si="5"/>
        <v>-11586.456752764412</v>
      </c>
      <c r="M14" s="20">
        <f>-L14*AUP_Steuersatz</f>
        <v>4866.3118361610532</v>
      </c>
      <c r="N14" s="20">
        <f t="shared" si="6"/>
        <v>-5384.6547667419436</v>
      </c>
      <c r="O14" s="20">
        <f t="shared" si="7"/>
        <v>-518.34293058089042</v>
      </c>
      <c r="P14" s="20">
        <f t="shared" si="8"/>
        <v>7252.3627763477625</v>
      </c>
      <c r="Q14" s="20">
        <f>AUP_Kaufpreis*(1+AUP_Wertsteig)^A14</f>
        <v>358527.77058669325</v>
      </c>
      <c r="R14" s="20">
        <f>Q14*(1-AUP_Verkaufskosten)-F14</f>
        <v>132082.71479826822</v>
      </c>
      <c r="S14" s="21">
        <f>IF(A14&gt;AUP_Verkaufsjahr,0,O14)+IF(A14=AUP_Verkaufsjahr,R14,0)</f>
        <v>-518.34293058089042</v>
      </c>
    </row>
    <row r="15" spans="1:19" x14ac:dyDescent="0.25">
      <c r="A15" s="15">
        <f t="shared" si="0"/>
        <v>10</v>
      </c>
      <c r="B15" s="13">
        <f t="shared" si="1"/>
        <v>215689.22267082421</v>
      </c>
      <c r="C15" s="13">
        <f>B15*AUP_Zins</f>
        <v>8196.1904614913201</v>
      </c>
      <c r="D15" s="13">
        <f>IF(B15&lt;=0,0,MIN(AUP_Annuitaet-C15,B15))</f>
        <v>7637.8095385086781</v>
      </c>
      <c r="E15" s="13">
        <f t="shared" si="2"/>
        <v>15833.999999999998</v>
      </c>
      <c r="F15" s="13">
        <f t="shared" si="3"/>
        <v>208051.41313231553</v>
      </c>
      <c r="G15" s="13">
        <f>AUP_Miete*12*(1-AUP_Leerstand)*(1+AUP_MietSteig)^(A15-1)</f>
        <v>11978.153382230008</v>
      </c>
      <c r="H15" s="13">
        <f>AUP_Bewirt*(1+AUP_BewirtSteig)^(A15-1)</f>
        <v>1372.0679704730821</v>
      </c>
      <c r="I15" s="13">
        <f>IF(AUP_Modell="Denkmal-AfA §7i",AUP_Sanierung*IF(A15&lt;=8,AUP_Denk1,IF(A15&lt;=12,AUP_Denk2,0)),IF(OR(AUP_Modell="QNG-Neubau §7b",AUP_Modell="Bestand Sonder-AfA §7b"),IF(A15&lt;=AUP_SonderJahre,AUP_Gebaeude*AUP_SonderSatz,0),0))</f>
        <v>11760.000000000002</v>
      </c>
      <c r="J15" s="13">
        <f>IF(AUP_Modell="Denkmal-AfA §7i",AUP_Altsubstanz*AUP_LinAfA,AUP_Gebaeude*AUP_LinAfA)</f>
        <v>1800</v>
      </c>
      <c r="K15" s="13">
        <f t="shared" si="4"/>
        <v>13560.000000000002</v>
      </c>
      <c r="L15" s="13">
        <f t="shared" si="5"/>
        <v>-11150.105049734397</v>
      </c>
      <c r="M15" s="13">
        <f>-L15*AUP_Steuersatz</f>
        <v>4683.0441208884467</v>
      </c>
      <c r="N15" s="13">
        <f t="shared" si="6"/>
        <v>-5227.914588243073</v>
      </c>
      <c r="O15" s="13">
        <f t="shared" si="7"/>
        <v>-544.87046735462627</v>
      </c>
      <c r="P15" s="13">
        <f t="shared" si="8"/>
        <v>6707.4923089931362</v>
      </c>
      <c r="Q15" s="13">
        <f>AUP_Kaufpreis*(1+AUP_Wertsteig)^A15</f>
        <v>365698.32599842711</v>
      </c>
      <c r="R15" s="13">
        <f>Q15*(1-AUP_Verkaufskosten)-F15</f>
        <v>146675.96308615876</v>
      </c>
      <c r="S15" s="17">
        <f>IF(A15&gt;AUP_Verkaufsjahr,0,O15)+IF(A15=AUP_Verkaufsjahr,R15,0)</f>
        <v>-544.87046735462627</v>
      </c>
    </row>
    <row r="16" spans="1:19" x14ac:dyDescent="0.25">
      <c r="A16" s="19">
        <f t="shared" si="0"/>
        <v>11</v>
      </c>
      <c r="B16" s="20">
        <f t="shared" si="1"/>
        <v>208051.41313231553</v>
      </c>
      <c r="C16" s="20">
        <f>B16*AUP_Zins</f>
        <v>7905.9536990279903</v>
      </c>
      <c r="D16" s="20">
        <f>IF(B16&lt;=0,0,MIN(AUP_Annuitaet-C16,B16))</f>
        <v>7928.0463009720079</v>
      </c>
      <c r="E16" s="20">
        <f t="shared" si="2"/>
        <v>15833.999999999998</v>
      </c>
      <c r="F16" s="20">
        <f t="shared" si="3"/>
        <v>200123.36683134353</v>
      </c>
      <c r="G16" s="20">
        <f>AUP_Miete*12*(1-AUP_Leerstand)*(1+AUP_MietSteig)^(A16-1)</f>
        <v>12157.825682963456</v>
      </c>
      <c r="H16" s="20">
        <f>AUP_Bewirt*(1+AUP_BewirtSteig)^(A16-1)</f>
        <v>1392.6489900301783</v>
      </c>
      <c r="I16" s="20">
        <f>IF(AUP_Modell="Denkmal-AfA §7i",AUP_Sanierung*IF(A16&lt;=8,AUP_Denk1,IF(A16&lt;=12,AUP_Denk2,0)),IF(OR(AUP_Modell="QNG-Neubau §7b",AUP_Modell="Bestand Sonder-AfA §7b"),IF(A16&lt;=AUP_SonderJahre,AUP_Gebaeude*AUP_SonderSatz,0),0))</f>
        <v>11760.000000000002</v>
      </c>
      <c r="J16" s="20">
        <f>IF(AUP_Modell="Denkmal-AfA §7i",AUP_Altsubstanz*AUP_LinAfA,AUP_Gebaeude*AUP_LinAfA)</f>
        <v>1800</v>
      </c>
      <c r="K16" s="20">
        <f t="shared" si="4"/>
        <v>13560.000000000002</v>
      </c>
      <c r="L16" s="20">
        <f t="shared" si="5"/>
        <v>-10700.777006094715</v>
      </c>
      <c r="M16" s="20">
        <f>-L16*AUP_Steuersatz</f>
        <v>4494.3263425597797</v>
      </c>
      <c r="N16" s="20">
        <f t="shared" si="6"/>
        <v>-5068.8233070667211</v>
      </c>
      <c r="O16" s="20">
        <f t="shared" si="7"/>
        <v>-574.49696450694137</v>
      </c>
      <c r="P16" s="20">
        <f t="shared" si="8"/>
        <v>6132.9953444861949</v>
      </c>
      <c r="Q16" s="20">
        <f>AUP_Kaufpreis*(1+AUP_Wertsteig)^A16</f>
        <v>373012.29251839558</v>
      </c>
      <c r="R16" s="20">
        <f>Q16*(1-AUP_Verkaufskosten)-F16</f>
        <v>161698.55691150014</v>
      </c>
      <c r="S16" s="21">
        <f>IF(A16&gt;AUP_Verkaufsjahr,0,O16)+IF(A16=AUP_Verkaufsjahr,R16,0)</f>
        <v>-574.49696450694137</v>
      </c>
    </row>
    <row r="17" spans="1:19" x14ac:dyDescent="0.25">
      <c r="A17" s="15">
        <f t="shared" si="0"/>
        <v>12</v>
      </c>
      <c r="B17" s="13">
        <f t="shared" si="1"/>
        <v>200123.36683134353</v>
      </c>
      <c r="C17" s="13">
        <f>B17*AUP_Zins</f>
        <v>7604.6879395910537</v>
      </c>
      <c r="D17" s="13">
        <f>IF(B17&lt;=0,0,MIN(AUP_Annuitaet-C17,B17))</f>
        <v>8229.3120604089454</v>
      </c>
      <c r="E17" s="13">
        <f t="shared" si="2"/>
        <v>15834</v>
      </c>
      <c r="F17" s="13">
        <f t="shared" si="3"/>
        <v>191894.0547709346</v>
      </c>
      <c r="G17" s="13">
        <f>AUP_Miete*12*(1-AUP_Leerstand)*(1+AUP_MietSteig)^(A17-1)</f>
        <v>12340.193068207907</v>
      </c>
      <c r="H17" s="13">
        <f>AUP_Bewirt*(1+AUP_BewirtSteig)^(A17-1)</f>
        <v>1413.5387248806308</v>
      </c>
      <c r="I17" s="13">
        <f>IF(AUP_Modell="Denkmal-AfA §7i",AUP_Sanierung*IF(A17&lt;=8,AUP_Denk1,IF(A17&lt;=12,AUP_Denk2,0)),IF(OR(AUP_Modell="QNG-Neubau §7b",AUP_Modell="Bestand Sonder-AfA §7b"),IF(A17&lt;=AUP_SonderJahre,AUP_Gebaeude*AUP_SonderSatz,0),0))</f>
        <v>11760.000000000002</v>
      </c>
      <c r="J17" s="13">
        <f>IF(AUP_Modell="Denkmal-AfA §7i",AUP_Altsubstanz*AUP_LinAfA,AUP_Gebaeude*AUP_LinAfA)</f>
        <v>1800</v>
      </c>
      <c r="K17" s="13">
        <f t="shared" si="4"/>
        <v>13560.000000000002</v>
      </c>
      <c r="L17" s="13">
        <f t="shared" si="5"/>
        <v>-10238.03359626378</v>
      </c>
      <c r="M17" s="13">
        <f>-L17*AUP_Steuersatz</f>
        <v>4299.9741104307877</v>
      </c>
      <c r="N17" s="13">
        <f t="shared" si="6"/>
        <v>-4907.3456566727236</v>
      </c>
      <c r="O17" s="13">
        <f t="shared" si="7"/>
        <v>-607.3715462419359</v>
      </c>
      <c r="P17" s="13">
        <f t="shared" si="8"/>
        <v>5525.623798244259</v>
      </c>
      <c r="Q17" s="13">
        <f>AUP_Kaufpreis*(1+AUP_Wertsteig)^A17</f>
        <v>380472.53836876358</v>
      </c>
      <c r="R17" s="13">
        <f>Q17*(1-AUP_Verkaufskosten)-F17</f>
        <v>177164.30744676603</v>
      </c>
      <c r="S17" s="17">
        <f>IF(A17&gt;AUP_Verkaufsjahr,0,O17)+IF(A17=AUP_Verkaufsjahr,R17,0)</f>
        <v>176556.93590052408</v>
      </c>
    </row>
    <row r="18" spans="1:19" x14ac:dyDescent="0.25">
      <c r="A18" s="19">
        <f t="shared" si="0"/>
        <v>13</v>
      </c>
      <c r="B18" s="20">
        <f t="shared" si="1"/>
        <v>191894.0547709346</v>
      </c>
      <c r="C18" s="20">
        <f>B18*AUP_Zins</f>
        <v>7291.9740812955142</v>
      </c>
      <c r="D18" s="20">
        <f>IF(B18&lt;=0,0,MIN(AUP_Annuitaet-C18,B18))</f>
        <v>8542.025918704483</v>
      </c>
      <c r="E18" s="20">
        <f t="shared" si="2"/>
        <v>15833.999999999996</v>
      </c>
      <c r="F18" s="20">
        <f t="shared" si="3"/>
        <v>183352.02885223011</v>
      </c>
      <c r="G18" s="20">
        <f>AUP_Miete*12*(1-AUP_Leerstand)*(1+AUP_MietSteig)^(A18-1)</f>
        <v>12525.295964231022</v>
      </c>
      <c r="H18" s="20">
        <f>AUP_Bewirt*(1+AUP_BewirtSteig)^(A18-1)</f>
        <v>1434.74180575384</v>
      </c>
      <c r="I18" s="20">
        <f>IF(AUP_Modell="Denkmal-AfA §7i",AUP_Sanierung*IF(A18&lt;=8,AUP_Denk1,IF(A18&lt;=12,AUP_Denk2,0)),IF(OR(AUP_Modell="QNG-Neubau §7b",AUP_Modell="Bestand Sonder-AfA §7b"),IF(A18&lt;=AUP_SonderJahre,AUP_Gebaeude*AUP_SonderSatz,0),0))</f>
        <v>0</v>
      </c>
      <c r="J18" s="20">
        <f>IF(AUP_Modell="Denkmal-AfA §7i",AUP_Altsubstanz*AUP_LinAfA,AUP_Gebaeude*AUP_LinAfA)</f>
        <v>1800</v>
      </c>
      <c r="K18" s="20">
        <f t="shared" si="4"/>
        <v>1800</v>
      </c>
      <c r="L18" s="20">
        <f t="shared" si="5"/>
        <v>1998.5800771816675</v>
      </c>
      <c r="M18" s="20">
        <f>-L18*AUP_Steuersatz</f>
        <v>-839.4036324163003</v>
      </c>
      <c r="N18" s="20">
        <f t="shared" si="6"/>
        <v>-4743.4458415228146</v>
      </c>
      <c r="O18" s="20">
        <f t="shared" si="7"/>
        <v>-5582.8494739391153</v>
      </c>
      <c r="P18" s="20">
        <f t="shared" si="8"/>
        <v>-57.225675694856363</v>
      </c>
      <c r="Q18" s="20">
        <f>AUP_Kaufpreis*(1+AUP_Wertsteig)^A18</f>
        <v>388081.98913613881</v>
      </c>
      <c r="R18" s="20">
        <f>Q18*(1-AUP_Verkaufskosten)-F18</f>
        <v>193087.50060982455</v>
      </c>
      <c r="S18" s="21">
        <f>IF(A18&gt;AUP_Verkaufsjahr,0,O18)+IF(A18=AUP_Verkaufsjahr,R18,0)</f>
        <v>0</v>
      </c>
    </row>
    <row r="19" spans="1:19" x14ac:dyDescent="0.25">
      <c r="A19" s="15">
        <f t="shared" si="0"/>
        <v>14</v>
      </c>
      <c r="B19" s="13">
        <f t="shared" si="1"/>
        <v>183352.02885223011</v>
      </c>
      <c r="C19" s="13">
        <f>B19*AUP_Zins</f>
        <v>6967.3770963847437</v>
      </c>
      <c r="D19" s="13">
        <f>IF(B19&lt;=0,0,MIN(AUP_Annuitaet-C19,B19))</f>
        <v>8866.6229036152545</v>
      </c>
      <c r="E19" s="13">
        <f t="shared" si="2"/>
        <v>15833.999999999998</v>
      </c>
      <c r="F19" s="13">
        <f t="shared" si="3"/>
        <v>174485.40594861485</v>
      </c>
      <c r="G19" s="13">
        <f>AUP_Miete*12*(1-AUP_Leerstand)*(1+AUP_MietSteig)^(A19-1)</f>
        <v>12713.175403694488</v>
      </c>
      <c r="H19" s="13">
        <f>AUP_Bewirt*(1+AUP_BewirtSteig)^(A19-1)</f>
        <v>1456.2629328401474</v>
      </c>
      <c r="I19" s="13">
        <f>IF(AUP_Modell="Denkmal-AfA §7i",AUP_Sanierung*IF(A19&lt;=8,AUP_Denk1,IF(A19&lt;=12,AUP_Denk2,0)),IF(OR(AUP_Modell="QNG-Neubau §7b",AUP_Modell="Bestand Sonder-AfA §7b"),IF(A19&lt;=AUP_SonderJahre,AUP_Gebaeude*AUP_SonderSatz,0),0))</f>
        <v>0</v>
      </c>
      <c r="J19" s="13">
        <f>IF(AUP_Modell="Denkmal-AfA §7i",AUP_Altsubstanz*AUP_LinAfA,AUP_Gebaeude*AUP_LinAfA)</f>
        <v>1800</v>
      </c>
      <c r="K19" s="13">
        <f t="shared" si="4"/>
        <v>1800</v>
      </c>
      <c r="L19" s="13">
        <f t="shared" si="5"/>
        <v>2489.5353744695967</v>
      </c>
      <c r="M19" s="13">
        <f>-L19*AUP_Steuersatz</f>
        <v>-1045.6048572772306</v>
      </c>
      <c r="N19" s="13">
        <f t="shared" si="6"/>
        <v>-4577.0875291456578</v>
      </c>
      <c r="O19" s="13">
        <f t="shared" si="7"/>
        <v>-5622.6923864228884</v>
      </c>
      <c r="P19" s="13">
        <f t="shared" si="8"/>
        <v>-5679.9180621177447</v>
      </c>
      <c r="Q19" s="13">
        <f>AUP_Kaufpreis*(1+AUP_Wertsteig)^A19</f>
        <v>395843.62891886162</v>
      </c>
      <c r="R19" s="13">
        <f>Q19*(1-AUP_Verkaufskosten)-F19</f>
        <v>209482.91410268089</v>
      </c>
      <c r="S19" s="17">
        <f>IF(A19&gt;AUP_Verkaufsjahr,0,O19)+IF(A19=AUP_Verkaufsjahr,R19,0)</f>
        <v>0</v>
      </c>
    </row>
    <row r="20" spans="1:19" x14ac:dyDescent="0.25">
      <c r="A20" s="19">
        <f t="shared" si="0"/>
        <v>15</v>
      </c>
      <c r="B20" s="20">
        <f t="shared" si="1"/>
        <v>174485.40594861485</v>
      </c>
      <c r="C20" s="20">
        <f>B20*AUP_Zins</f>
        <v>6630.445426047364</v>
      </c>
      <c r="D20" s="20">
        <f>IF(B20&lt;=0,0,MIN(AUP_Annuitaet-C20,B20))</f>
        <v>9203.5545739526351</v>
      </c>
      <c r="E20" s="20">
        <f t="shared" si="2"/>
        <v>15834</v>
      </c>
      <c r="F20" s="20">
        <f t="shared" si="3"/>
        <v>165281.85137466222</v>
      </c>
      <c r="G20" s="20">
        <f>AUP_Miete*12*(1-AUP_Leerstand)*(1+AUP_MietSteig)^(A20-1)</f>
        <v>12903.8730347499</v>
      </c>
      <c r="H20" s="20">
        <f>AUP_Bewirt*(1+AUP_BewirtSteig)^(A20-1)</f>
        <v>1478.1068768327493</v>
      </c>
      <c r="I20" s="20">
        <f>IF(AUP_Modell="Denkmal-AfA §7i",AUP_Sanierung*IF(A20&lt;=8,AUP_Denk1,IF(A20&lt;=12,AUP_Denk2,0)),IF(OR(AUP_Modell="QNG-Neubau §7b",AUP_Modell="Bestand Sonder-AfA §7b"),IF(A20&lt;=AUP_SonderJahre,AUP_Gebaeude*AUP_SonderSatz,0),0))</f>
        <v>0</v>
      </c>
      <c r="J20" s="20">
        <f>IF(AUP_Modell="Denkmal-AfA §7i",AUP_Altsubstanz*AUP_LinAfA,AUP_Gebaeude*AUP_LinAfA)</f>
        <v>1800</v>
      </c>
      <c r="K20" s="20">
        <f t="shared" si="4"/>
        <v>1800</v>
      </c>
      <c r="L20" s="20">
        <f t="shared" si="5"/>
        <v>2995.3207318697869</v>
      </c>
      <c r="M20" s="20">
        <f>-L20*AUP_Steuersatz</f>
        <v>-1258.0347073853104</v>
      </c>
      <c r="N20" s="20">
        <f t="shared" si="6"/>
        <v>-4408.2338420828492</v>
      </c>
      <c r="O20" s="20">
        <f t="shared" si="7"/>
        <v>-5666.2685494681591</v>
      </c>
      <c r="P20" s="20">
        <f t="shared" si="8"/>
        <v>-11346.186611585905</v>
      </c>
      <c r="Q20" s="20">
        <f>AUP_Kaufpreis*(1+AUP_Wertsteig)^A20</f>
        <v>403760.50149723876</v>
      </c>
      <c r="R20" s="20">
        <f>Q20*(1-AUP_Verkaufskosten)-F20</f>
        <v>226365.83507765937</v>
      </c>
      <c r="S20" s="21">
        <f>IF(A20&gt;AUP_Verkaufsjahr,0,O20)+IF(A20=AUP_Verkaufsjahr,R20,0)</f>
        <v>0</v>
      </c>
    </row>
    <row r="21" spans="1:19" x14ac:dyDescent="0.25">
      <c r="A21" s="15">
        <f t="shared" si="0"/>
        <v>16</v>
      </c>
      <c r="B21" s="13">
        <f t="shared" si="1"/>
        <v>165281.85137466222</v>
      </c>
      <c r="C21" s="13">
        <f>B21*AUP_Zins</f>
        <v>6280.7103522371644</v>
      </c>
      <c r="D21" s="13">
        <f>IF(B21&lt;=0,0,MIN(AUP_Annuitaet-C21,B21))</f>
        <v>9553.2896477628346</v>
      </c>
      <c r="E21" s="13">
        <f t="shared" si="2"/>
        <v>15834</v>
      </c>
      <c r="F21" s="13">
        <f t="shared" si="3"/>
        <v>155728.56172689938</v>
      </c>
      <c r="G21" s="13">
        <f>AUP_Miete*12*(1-AUP_Leerstand)*(1+AUP_MietSteig)^(A21-1)</f>
        <v>13097.431130271149</v>
      </c>
      <c r="H21" s="13">
        <f>AUP_Bewirt*(1+AUP_BewirtSteig)^(A21-1)</f>
        <v>1500.2784799852402</v>
      </c>
      <c r="I21" s="13">
        <f>IF(AUP_Modell="Denkmal-AfA §7i",AUP_Sanierung*IF(A21&lt;=8,AUP_Denk1,IF(A21&lt;=12,AUP_Denk2,0)),IF(OR(AUP_Modell="QNG-Neubau §7b",AUP_Modell="Bestand Sonder-AfA §7b"),IF(A21&lt;=AUP_SonderJahre,AUP_Gebaeude*AUP_SonderSatz,0),0))</f>
        <v>0</v>
      </c>
      <c r="J21" s="13">
        <f>IF(AUP_Modell="Denkmal-AfA §7i",AUP_Altsubstanz*AUP_LinAfA,AUP_Gebaeude*AUP_LinAfA)</f>
        <v>1800</v>
      </c>
      <c r="K21" s="13">
        <f t="shared" si="4"/>
        <v>1800</v>
      </c>
      <c r="L21" s="13">
        <f t="shared" si="5"/>
        <v>3516.4422980487443</v>
      </c>
      <c r="M21" s="13">
        <f>-L21*AUP_Steuersatz</f>
        <v>-1476.9057651804726</v>
      </c>
      <c r="N21" s="13">
        <f t="shared" si="6"/>
        <v>-4236.8473497140913</v>
      </c>
      <c r="O21" s="13">
        <f t="shared" si="7"/>
        <v>-5713.7531148945636</v>
      </c>
      <c r="P21" s="13">
        <f t="shared" si="8"/>
        <v>-17059.939726480468</v>
      </c>
      <c r="Q21" s="13">
        <f>AUP_Kaufpreis*(1+AUP_Wertsteig)^A21</f>
        <v>411835.71152718359</v>
      </c>
      <c r="R21" s="13">
        <f>Q21*(1-AUP_Verkaufskosten)-F21</f>
        <v>243752.07845446872</v>
      </c>
      <c r="S21" s="17">
        <f>IF(A21&gt;AUP_Verkaufsjahr,0,O21)+IF(A21=AUP_Verkaufsjahr,R21,0)</f>
        <v>0</v>
      </c>
    </row>
    <row r="22" spans="1:19" x14ac:dyDescent="0.25">
      <c r="A22" s="19">
        <f t="shared" si="0"/>
        <v>17</v>
      </c>
      <c r="B22" s="20">
        <f t="shared" si="1"/>
        <v>155728.56172689938</v>
      </c>
      <c r="C22" s="20">
        <f>B22*AUP_Zins</f>
        <v>5917.6853456221761</v>
      </c>
      <c r="D22" s="20">
        <f>IF(B22&lt;=0,0,MIN(AUP_Annuitaet-C22,B22))</f>
        <v>9916.3146543778221</v>
      </c>
      <c r="E22" s="20">
        <f t="shared" si="2"/>
        <v>15833.999999999998</v>
      </c>
      <c r="F22" s="20">
        <f t="shared" si="3"/>
        <v>145812.24707252157</v>
      </c>
      <c r="G22" s="20">
        <f>AUP_Miete*12*(1-AUP_Leerstand)*(1+AUP_MietSteig)^(A22-1)</f>
        <v>13293.892597225213</v>
      </c>
      <c r="H22" s="20">
        <f>AUP_Bewirt*(1+AUP_BewirtSteig)^(A22-1)</f>
        <v>1522.7826571850187</v>
      </c>
      <c r="I22" s="20">
        <f>IF(AUP_Modell="Denkmal-AfA §7i",AUP_Sanierung*IF(A22&lt;=8,AUP_Denk1,IF(A22&lt;=12,AUP_Denk2,0)),IF(OR(AUP_Modell="QNG-Neubau §7b",AUP_Modell="Bestand Sonder-AfA §7b"),IF(A22&lt;=AUP_SonderJahre,AUP_Gebaeude*AUP_SonderSatz,0),0))</f>
        <v>0</v>
      </c>
      <c r="J22" s="20">
        <f>IF(AUP_Modell="Denkmal-AfA §7i",AUP_Altsubstanz*AUP_LinAfA,AUP_Gebaeude*AUP_LinAfA)</f>
        <v>1800</v>
      </c>
      <c r="K22" s="20">
        <f t="shared" si="4"/>
        <v>1800</v>
      </c>
      <c r="L22" s="20">
        <f t="shared" si="5"/>
        <v>4053.4245944180184</v>
      </c>
      <c r="M22" s="20">
        <f>-L22*AUP_Steuersatz</f>
        <v>-1702.4383296555677</v>
      </c>
      <c r="N22" s="20">
        <f t="shared" si="6"/>
        <v>-4062.8900599598037</v>
      </c>
      <c r="O22" s="20">
        <f t="shared" si="7"/>
        <v>-5765.3283896153716</v>
      </c>
      <c r="P22" s="20">
        <f t="shared" si="8"/>
        <v>-22825.268116095838</v>
      </c>
      <c r="Q22" s="20">
        <f>AUP_Kaufpreis*(1+AUP_Wertsteig)^A22</f>
        <v>420072.42575772729</v>
      </c>
      <c r="R22" s="20">
        <f>Q22*(1-AUP_Verkaufskosten)-F22</f>
        <v>261658.00591247392</v>
      </c>
      <c r="S22" s="21">
        <f>IF(A22&gt;AUP_Verkaufsjahr,0,O22)+IF(A22=AUP_Verkaufsjahr,R22,0)</f>
        <v>0</v>
      </c>
    </row>
    <row r="23" spans="1:19" x14ac:dyDescent="0.25">
      <c r="A23" s="15">
        <f t="shared" si="0"/>
        <v>18</v>
      </c>
      <c r="B23" s="13">
        <f t="shared" si="1"/>
        <v>145812.24707252157</v>
      </c>
      <c r="C23" s="13">
        <f>B23*AUP_Zins</f>
        <v>5540.8653887558194</v>
      </c>
      <c r="D23" s="13">
        <f>IF(B23&lt;=0,0,MIN(AUP_Annuitaet-C23,B23))</f>
        <v>10293.134611244179</v>
      </c>
      <c r="E23" s="13">
        <f t="shared" si="2"/>
        <v>15833.999999999998</v>
      </c>
      <c r="F23" s="13">
        <f t="shared" si="3"/>
        <v>135519.1124612774</v>
      </c>
      <c r="G23" s="13">
        <f>AUP_Miete*12*(1-AUP_Leerstand)*(1+AUP_MietSteig)^(A23-1)</f>
        <v>13493.300986183589</v>
      </c>
      <c r="H23" s="13">
        <f>AUP_Bewirt*(1+AUP_BewirtSteig)^(A23-1)</f>
        <v>1545.6243970427938</v>
      </c>
      <c r="I23" s="13">
        <f>IF(AUP_Modell="Denkmal-AfA §7i",AUP_Sanierung*IF(A23&lt;=8,AUP_Denk1,IF(A23&lt;=12,AUP_Denk2,0)),IF(OR(AUP_Modell="QNG-Neubau §7b",AUP_Modell="Bestand Sonder-AfA §7b"),IF(A23&lt;=AUP_SonderJahre,AUP_Gebaeude*AUP_SonderSatz,0),0))</f>
        <v>0</v>
      </c>
      <c r="J23" s="13">
        <f>IF(AUP_Modell="Denkmal-AfA §7i",AUP_Altsubstanz*AUP_LinAfA,AUP_Gebaeude*AUP_LinAfA)</f>
        <v>1800</v>
      </c>
      <c r="K23" s="13">
        <f t="shared" si="4"/>
        <v>1800</v>
      </c>
      <c r="L23" s="13">
        <f t="shared" si="5"/>
        <v>4606.8112003849765</v>
      </c>
      <c r="M23" s="13">
        <f>-L23*AUP_Steuersatz</f>
        <v>-1934.8607041616901</v>
      </c>
      <c r="N23" s="13">
        <f t="shared" si="6"/>
        <v>-3886.3234108592023</v>
      </c>
      <c r="O23" s="13">
        <f t="shared" si="7"/>
        <v>-5821.1841150208929</v>
      </c>
      <c r="P23" s="13">
        <f t="shared" si="8"/>
        <v>-28646.452231116731</v>
      </c>
      <c r="Q23" s="13">
        <f>AUP_Kaufpreis*(1+AUP_Wertsteig)^A23</f>
        <v>428473.87427288183</v>
      </c>
      <c r="R23" s="13">
        <f>Q23*(1-AUP_Verkaufskosten)-F23</f>
        <v>280100.54558341799</v>
      </c>
      <c r="S23" s="17">
        <f>IF(A23&gt;AUP_Verkaufsjahr,0,O23)+IF(A23=AUP_Verkaufsjahr,R23,0)</f>
        <v>0</v>
      </c>
    </row>
    <row r="24" spans="1:19" x14ac:dyDescent="0.25">
      <c r="A24" s="19">
        <f t="shared" si="0"/>
        <v>19</v>
      </c>
      <c r="B24" s="20">
        <f t="shared" si="1"/>
        <v>135519.1124612774</v>
      </c>
      <c r="C24" s="20">
        <f>B24*AUP_Zins</f>
        <v>5149.7262735285412</v>
      </c>
      <c r="D24" s="20">
        <f>IF(B24&lt;=0,0,MIN(AUP_Annuitaet-C24,B24))</f>
        <v>10684.273726471456</v>
      </c>
      <c r="E24" s="20">
        <f t="shared" si="2"/>
        <v>15833.999999999996</v>
      </c>
      <c r="F24" s="20">
        <f t="shared" si="3"/>
        <v>124834.83873480595</v>
      </c>
      <c r="G24" s="20">
        <f>AUP_Miete*12*(1-AUP_Leerstand)*(1+AUP_MietSteig)^(A24-1)</f>
        <v>13695.700500976343</v>
      </c>
      <c r="H24" s="20">
        <f>AUP_Bewirt*(1+AUP_BewirtSteig)^(A24-1)</f>
        <v>1568.8087629984357</v>
      </c>
      <c r="I24" s="20">
        <f>IF(AUP_Modell="Denkmal-AfA §7i",AUP_Sanierung*IF(A24&lt;=8,AUP_Denk1,IF(A24&lt;=12,AUP_Denk2,0)),IF(OR(AUP_Modell="QNG-Neubau §7b",AUP_Modell="Bestand Sonder-AfA §7b"),IF(A24&lt;=AUP_SonderJahre,AUP_Gebaeude*AUP_SonderSatz,0),0))</f>
        <v>0</v>
      </c>
      <c r="J24" s="20">
        <f>IF(AUP_Modell="Denkmal-AfA §7i",AUP_Altsubstanz*AUP_LinAfA,AUP_Gebaeude*AUP_LinAfA)</f>
        <v>1800</v>
      </c>
      <c r="K24" s="20">
        <f t="shared" si="4"/>
        <v>1800</v>
      </c>
      <c r="L24" s="20">
        <f t="shared" si="5"/>
        <v>5177.1654644493674</v>
      </c>
      <c r="M24" s="20">
        <f>-L24*AUP_Steuersatz</f>
        <v>-2174.409495068734</v>
      </c>
      <c r="N24" s="20">
        <f t="shared" si="6"/>
        <v>-3707.1082620220877</v>
      </c>
      <c r="O24" s="20">
        <f t="shared" si="7"/>
        <v>-5881.5177570908218</v>
      </c>
      <c r="P24" s="20">
        <f t="shared" si="8"/>
        <v>-34527.969988207551</v>
      </c>
      <c r="Q24" s="20">
        <f>AUP_Kaufpreis*(1+AUP_Wertsteig)^A24</f>
        <v>437043.35175833944</v>
      </c>
      <c r="R24" s="20">
        <f>Q24*(1-AUP_Verkaufskosten)-F24</f>
        <v>299097.21247078333</v>
      </c>
      <c r="S24" s="21">
        <f>IF(A24&gt;AUP_Verkaufsjahr,0,O24)+IF(A24=AUP_Verkaufsjahr,R24,0)</f>
        <v>0</v>
      </c>
    </row>
    <row r="25" spans="1:19" x14ac:dyDescent="0.25">
      <c r="A25" s="15">
        <f t="shared" si="0"/>
        <v>20</v>
      </c>
      <c r="B25" s="13">
        <f t="shared" si="1"/>
        <v>124834.83873480595</v>
      </c>
      <c r="C25" s="13">
        <f>B25*AUP_Zins</f>
        <v>4743.7238719226261</v>
      </c>
      <c r="D25" s="13">
        <f>IF(B25&lt;=0,0,MIN(AUP_Annuitaet-C25,B25))</f>
        <v>11090.276128077372</v>
      </c>
      <c r="E25" s="13">
        <f t="shared" si="2"/>
        <v>15833.999999999998</v>
      </c>
      <c r="F25" s="13">
        <f t="shared" si="3"/>
        <v>113744.56260672858</v>
      </c>
      <c r="G25" s="13">
        <f>AUP_Miete*12*(1-AUP_Leerstand)*(1+AUP_MietSteig)^(A25-1)</f>
        <v>13901.136008490987</v>
      </c>
      <c r="H25" s="13">
        <f>AUP_Bewirt*(1+AUP_BewirtSteig)^(A25-1)</f>
        <v>1592.340894443412</v>
      </c>
      <c r="I25" s="13">
        <f>IF(AUP_Modell="Denkmal-AfA §7i",AUP_Sanierung*IF(A25&lt;=8,AUP_Denk1,IF(A25&lt;=12,AUP_Denk2,0)),IF(OR(AUP_Modell="QNG-Neubau §7b",AUP_Modell="Bestand Sonder-AfA §7b"),IF(A25&lt;=AUP_SonderJahre,AUP_Gebaeude*AUP_SonderSatz,0),0))</f>
        <v>0</v>
      </c>
      <c r="J25" s="13">
        <f>IF(AUP_Modell="Denkmal-AfA §7i",AUP_Altsubstanz*AUP_LinAfA,AUP_Gebaeude*AUP_LinAfA)</f>
        <v>1800</v>
      </c>
      <c r="K25" s="13">
        <f t="shared" si="4"/>
        <v>1800</v>
      </c>
      <c r="L25" s="13">
        <f t="shared" si="5"/>
        <v>5765.0712421249482</v>
      </c>
      <c r="M25" s="13">
        <f>-L25*AUP_Steuersatz</f>
        <v>-2421.3299216924784</v>
      </c>
      <c r="N25" s="13">
        <f t="shared" si="6"/>
        <v>-3525.2048859524239</v>
      </c>
      <c r="O25" s="13">
        <f t="shared" si="7"/>
        <v>-5946.5348076449027</v>
      </c>
      <c r="P25" s="13">
        <f t="shared" si="8"/>
        <v>-40474.504795852452</v>
      </c>
      <c r="Q25" s="13">
        <f>AUP_Kaufpreis*(1+AUP_Wertsteig)^A25</f>
        <v>445784.21879350627</v>
      </c>
      <c r="R25" s="13">
        <f>Q25*(1-AUP_Verkaufskosten)-F25</f>
        <v>318666.12962297251</v>
      </c>
      <c r="S25" s="17">
        <f>IF(A25&gt;AUP_Verkaufsjahr,0,O25)+IF(A25=AUP_Verkaufsjahr,R25,0)</f>
        <v>0</v>
      </c>
    </row>
    <row r="26" spans="1:19" x14ac:dyDescent="0.25">
      <c r="A26" s="19">
        <f t="shared" si="0"/>
        <v>21</v>
      </c>
      <c r="B26" s="20">
        <f t="shared" si="1"/>
        <v>113744.56260672858</v>
      </c>
      <c r="C26" s="20">
        <f>B26*AUP_Zins</f>
        <v>4322.2933790556863</v>
      </c>
      <c r="D26" s="20">
        <f>IF(B26&lt;=0,0,MIN(AUP_Annuitaet-C26,B26))</f>
        <v>11511.706620944311</v>
      </c>
      <c r="E26" s="20">
        <f t="shared" si="2"/>
        <v>15833.999999999996</v>
      </c>
      <c r="F26" s="20">
        <f t="shared" si="3"/>
        <v>102232.85598578426</v>
      </c>
      <c r="G26" s="20">
        <f>AUP_Miete*12*(1-AUP_Leerstand)*(1+AUP_MietSteig)^(A26-1)</f>
        <v>14109.653048618347</v>
      </c>
      <c r="H26" s="20">
        <f>AUP_Bewirt*(1+AUP_BewirtSteig)^(A26-1)</f>
        <v>1616.2260078600627</v>
      </c>
      <c r="I26" s="20">
        <f>IF(AUP_Modell="Denkmal-AfA §7i",AUP_Sanierung*IF(A26&lt;=8,AUP_Denk1,IF(A26&lt;=12,AUP_Denk2,0)),IF(OR(AUP_Modell="QNG-Neubau §7b",AUP_Modell="Bestand Sonder-AfA §7b"),IF(A26&lt;=AUP_SonderJahre,AUP_Gebaeude*AUP_SonderSatz,0),0))</f>
        <v>0</v>
      </c>
      <c r="J26" s="20">
        <f>IF(AUP_Modell="Denkmal-AfA §7i",AUP_Altsubstanz*AUP_LinAfA,AUP_Gebaeude*AUP_LinAfA)</f>
        <v>1800</v>
      </c>
      <c r="K26" s="20">
        <f t="shared" si="4"/>
        <v>1800</v>
      </c>
      <c r="L26" s="20">
        <f t="shared" si="5"/>
        <v>6371.1336617025981</v>
      </c>
      <c r="M26" s="20">
        <f>-L26*AUP_Steuersatz</f>
        <v>-2675.876137915091</v>
      </c>
      <c r="N26" s="20">
        <f t="shared" si="6"/>
        <v>-3340.5729592417119</v>
      </c>
      <c r="O26" s="20">
        <f t="shared" si="7"/>
        <v>-6016.449097156803</v>
      </c>
      <c r="P26" s="20">
        <f t="shared" si="8"/>
        <v>-46490.953893009253</v>
      </c>
      <c r="Q26" s="20">
        <f>AUP_Kaufpreis*(1+AUP_Wertsteig)^A26</f>
        <v>454699.90316937637</v>
      </c>
      <c r="R26" s="20">
        <f>Q26*(1-AUP_Verkaufskosten)-F26</f>
        <v>338826.05008851079</v>
      </c>
      <c r="S26" s="21">
        <f>IF(A26&gt;AUP_Verkaufsjahr,0,O26)+IF(A26=AUP_Verkaufsjahr,R26,0)</f>
        <v>0</v>
      </c>
    </row>
    <row r="27" spans="1:19" x14ac:dyDescent="0.25">
      <c r="A27" s="15">
        <f t="shared" si="0"/>
        <v>22</v>
      </c>
      <c r="B27" s="13">
        <f t="shared" si="1"/>
        <v>102232.85598578426</v>
      </c>
      <c r="C27" s="13">
        <f>B27*AUP_Zins</f>
        <v>3884.848527459802</v>
      </c>
      <c r="D27" s="13">
        <f>IF(B27&lt;=0,0,MIN(AUP_Annuitaet-C27,B27))</f>
        <v>11949.151472540196</v>
      </c>
      <c r="E27" s="13">
        <f t="shared" si="2"/>
        <v>15833.999999999998</v>
      </c>
      <c r="F27" s="13">
        <f t="shared" si="3"/>
        <v>90283.704513244069</v>
      </c>
      <c r="G27" s="13">
        <f>AUP_Miete*12*(1-AUP_Leerstand)*(1+AUP_MietSteig)^(A27-1)</f>
        <v>14321.29784434762</v>
      </c>
      <c r="H27" s="13">
        <f>AUP_Bewirt*(1+AUP_BewirtSteig)^(A27-1)</f>
        <v>1640.4693979779634</v>
      </c>
      <c r="I27" s="13">
        <f>IF(AUP_Modell="Denkmal-AfA §7i",AUP_Sanierung*IF(A27&lt;=8,AUP_Denk1,IF(A27&lt;=12,AUP_Denk2,0)),IF(OR(AUP_Modell="QNG-Neubau §7b",AUP_Modell="Bestand Sonder-AfA §7b"),IF(A27&lt;=AUP_SonderJahre,AUP_Gebaeude*AUP_SonderSatz,0),0))</f>
        <v>0</v>
      </c>
      <c r="J27" s="13">
        <f>IF(AUP_Modell="Denkmal-AfA §7i",AUP_Altsubstanz*AUP_LinAfA,AUP_Gebaeude*AUP_LinAfA)</f>
        <v>1800</v>
      </c>
      <c r="K27" s="13">
        <f t="shared" si="4"/>
        <v>1800</v>
      </c>
      <c r="L27" s="13">
        <f t="shared" si="5"/>
        <v>6995.979918909854</v>
      </c>
      <c r="M27" s="13">
        <f>-L27*AUP_Steuersatz</f>
        <v>-2938.3115659421387</v>
      </c>
      <c r="N27" s="13">
        <f t="shared" si="6"/>
        <v>-3153.1715536303418</v>
      </c>
      <c r="O27" s="13">
        <f t="shared" si="7"/>
        <v>-6091.4831195724801</v>
      </c>
      <c r="P27" s="13">
        <f t="shared" si="8"/>
        <v>-52582.437012581737</v>
      </c>
      <c r="Q27" s="13">
        <f>AUP_Kaufpreis*(1+AUP_Wertsteig)^A27</f>
        <v>463793.90123276389</v>
      </c>
      <c r="R27" s="13">
        <f>Q27*(1-AUP_Verkaufskosten)-F27</f>
        <v>359596.37968253694</v>
      </c>
      <c r="S27" s="17">
        <f>IF(A27&gt;AUP_Verkaufsjahr,0,O27)+IF(A27=AUP_Verkaufsjahr,R27,0)</f>
        <v>0</v>
      </c>
    </row>
    <row r="28" spans="1:19" x14ac:dyDescent="0.25">
      <c r="A28" s="19">
        <f t="shared" si="0"/>
        <v>23</v>
      </c>
      <c r="B28" s="20">
        <f t="shared" si="1"/>
        <v>90283.704513244069</v>
      </c>
      <c r="C28" s="20">
        <f>B28*AUP_Zins</f>
        <v>3430.7807715032745</v>
      </c>
      <c r="D28" s="20">
        <f>IF(B28&lt;=0,0,MIN(AUP_Annuitaet-C28,B28))</f>
        <v>12403.219228496724</v>
      </c>
      <c r="E28" s="20">
        <f t="shared" si="2"/>
        <v>15833.999999999998</v>
      </c>
      <c r="F28" s="20">
        <f t="shared" si="3"/>
        <v>77880.485284747352</v>
      </c>
      <c r="G28" s="20">
        <f>AUP_Miete*12*(1-AUP_Leerstand)*(1+AUP_MietSteig)^(A28-1)</f>
        <v>14536.117312012831</v>
      </c>
      <c r="H28" s="20">
        <f>AUP_Bewirt*(1+AUP_BewirtSteig)^(A28-1)</f>
        <v>1665.0764389476326</v>
      </c>
      <c r="I28" s="20">
        <f>IF(AUP_Modell="Denkmal-AfA §7i",AUP_Sanierung*IF(A28&lt;=8,AUP_Denk1,IF(A28&lt;=12,AUP_Denk2,0)),IF(OR(AUP_Modell="QNG-Neubau §7b",AUP_Modell="Bestand Sonder-AfA §7b"),IF(A28&lt;=AUP_SonderJahre,AUP_Gebaeude*AUP_SonderSatz,0),0))</f>
        <v>0</v>
      </c>
      <c r="J28" s="20">
        <f>IF(AUP_Modell="Denkmal-AfA §7i",AUP_Altsubstanz*AUP_LinAfA,AUP_Gebaeude*AUP_LinAfA)</f>
        <v>1800</v>
      </c>
      <c r="K28" s="20">
        <f t="shared" si="4"/>
        <v>1800</v>
      </c>
      <c r="L28" s="20">
        <f t="shared" si="5"/>
        <v>7640.2601015619239</v>
      </c>
      <c r="M28" s="20">
        <f>-L28*AUP_Steuersatz</f>
        <v>-3208.9092426560078</v>
      </c>
      <c r="N28" s="20">
        <f t="shared" si="6"/>
        <v>-2962.9591269348002</v>
      </c>
      <c r="O28" s="20">
        <f t="shared" si="7"/>
        <v>-6171.8683695908076</v>
      </c>
      <c r="P28" s="20">
        <f t="shared" si="8"/>
        <v>-58754.305382172548</v>
      </c>
      <c r="Q28" s="20">
        <f>AUP_Kaufpreis*(1+AUP_Wertsteig)^A28</f>
        <v>473069.77925741911</v>
      </c>
      <c r="R28" s="20">
        <f>Q28*(1-AUP_Verkaufskosten)-F28</f>
        <v>380997.20059494919</v>
      </c>
      <c r="S28" s="21">
        <f>IF(A28&gt;AUP_Verkaufsjahr,0,O28)+IF(A28=AUP_Verkaufsjahr,R28,0)</f>
        <v>0</v>
      </c>
    </row>
    <row r="29" spans="1:19" x14ac:dyDescent="0.25">
      <c r="A29" s="15">
        <f t="shared" si="0"/>
        <v>24</v>
      </c>
      <c r="B29" s="13">
        <f t="shared" si="1"/>
        <v>77880.485284747352</v>
      </c>
      <c r="C29" s="13">
        <f>B29*AUP_Zins</f>
        <v>2959.4584408203991</v>
      </c>
      <c r="D29" s="13">
        <f>IF(B29&lt;=0,0,MIN(AUP_Annuitaet-C29,B29))</f>
        <v>12874.541559179599</v>
      </c>
      <c r="E29" s="13">
        <f t="shared" si="2"/>
        <v>15833.999999999998</v>
      </c>
      <c r="F29" s="13">
        <f t="shared" si="3"/>
        <v>65005.943725567755</v>
      </c>
      <c r="G29" s="13">
        <f>AUP_Miete*12*(1-AUP_Leerstand)*(1+AUP_MietSteig)^(A29-1)</f>
        <v>14754.159071693024</v>
      </c>
      <c r="H29" s="13">
        <f>AUP_Bewirt*(1+AUP_BewirtSteig)^(A29-1)</f>
        <v>1690.0525855318469</v>
      </c>
      <c r="I29" s="13">
        <f>IF(AUP_Modell="Denkmal-AfA §7i",AUP_Sanierung*IF(A29&lt;=8,AUP_Denk1,IF(A29&lt;=12,AUP_Denk2,0)),IF(OR(AUP_Modell="QNG-Neubau §7b",AUP_Modell="Bestand Sonder-AfA §7b"),IF(A29&lt;=AUP_SonderJahre,AUP_Gebaeude*AUP_SonderSatz,0),0))</f>
        <v>0</v>
      </c>
      <c r="J29" s="13">
        <f>IF(AUP_Modell="Denkmal-AfA §7i",AUP_Altsubstanz*AUP_LinAfA,AUP_Gebaeude*AUP_LinAfA)</f>
        <v>1800</v>
      </c>
      <c r="K29" s="13">
        <f t="shared" si="4"/>
        <v>1800</v>
      </c>
      <c r="L29" s="13">
        <f t="shared" si="5"/>
        <v>8304.6480453407785</v>
      </c>
      <c r="M29" s="13">
        <f>-L29*AUP_Steuersatz</f>
        <v>-3487.9521790431268</v>
      </c>
      <c r="N29" s="13">
        <f t="shared" si="6"/>
        <v>-2769.8935138388206</v>
      </c>
      <c r="O29" s="13">
        <f t="shared" si="7"/>
        <v>-6257.8456928819469</v>
      </c>
      <c r="P29" s="13">
        <f t="shared" si="8"/>
        <v>-65012.151075054499</v>
      </c>
      <c r="Q29" s="13">
        <f>AUP_Kaufpreis*(1+AUP_Wertsteig)^A29</f>
        <v>482531.17484256753</v>
      </c>
      <c r="R29" s="13">
        <f>Q29*(1-AUP_Verkaufskosten)-F29</f>
        <v>403049.29587172274</v>
      </c>
      <c r="S29" s="17">
        <f>IF(A29&gt;AUP_Verkaufsjahr,0,O29)+IF(A29=AUP_Verkaufsjahr,R29,0)</f>
        <v>0</v>
      </c>
    </row>
    <row r="30" spans="1:19" x14ac:dyDescent="0.25">
      <c r="A30" s="19">
        <f t="shared" si="0"/>
        <v>25</v>
      </c>
      <c r="B30" s="20">
        <f t="shared" si="1"/>
        <v>65005.943725567755</v>
      </c>
      <c r="C30" s="20">
        <f>B30*AUP_Zins</f>
        <v>2470.2258615715746</v>
      </c>
      <c r="D30" s="20">
        <f>IF(B30&lt;=0,0,MIN(AUP_Annuitaet-C30,B30))</f>
        <v>13363.774138428424</v>
      </c>
      <c r="E30" s="20">
        <f t="shared" si="2"/>
        <v>15833.999999999998</v>
      </c>
      <c r="F30" s="20">
        <f t="shared" si="3"/>
        <v>51642.169587139331</v>
      </c>
      <c r="G30" s="20">
        <f>AUP_Miete*12*(1-AUP_Leerstand)*(1+AUP_MietSteig)^(A30-1)</f>
        <v>14975.471457768417</v>
      </c>
      <c r="H30" s="20">
        <f>AUP_Bewirt*(1+AUP_BewirtSteig)^(A30-1)</f>
        <v>1715.4033743148243</v>
      </c>
      <c r="I30" s="20">
        <f>IF(AUP_Modell="Denkmal-AfA §7i",AUP_Sanierung*IF(A30&lt;=8,AUP_Denk1,IF(A30&lt;=12,AUP_Denk2,0)),IF(OR(AUP_Modell="QNG-Neubau §7b",AUP_Modell="Bestand Sonder-AfA §7b"),IF(A30&lt;=AUP_SonderJahre,AUP_Gebaeude*AUP_SonderSatz,0),0))</f>
        <v>0</v>
      </c>
      <c r="J30" s="20">
        <f>IF(AUP_Modell="Denkmal-AfA §7i",AUP_Altsubstanz*AUP_LinAfA,AUP_Gebaeude*AUP_LinAfA)</f>
        <v>1800</v>
      </c>
      <c r="K30" s="20">
        <f t="shared" si="4"/>
        <v>1800</v>
      </c>
      <c r="L30" s="20">
        <f t="shared" si="5"/>
        <v>8989.8422218820178</v>
      </c>
      <c r="M30" s="20">
        <f>-L30*AUP_Steuersatz</f>
        <v>-3775.7337331904473</v>
      </c>
      <c r="N30" s="20">
        <f t="shared" si="6"/>
        <v>-2573.9319165464058</v>
      </c>
      <c r="O30" s="20">
        <f t="shared" si="7"/>
        <v>-6349.6656497368531</v>
      </c>
      <c r="P30" s="20">
        <f t="shared" si="8"/>
        <v>-71361.816724791352</v>
      </c>
      <c r="Q30" s="20">
        <f>AUP_Kaufpreis*(1+AUP_Wertsteig)^A30</f>
        <v>492181.79833941889</v>
      </c>
      <c r="R30" s="20">
        <f>Q30*(1-AUP_Verkaufskosten)-F30</f>
        <v>425774.17480209697</v>
      </c>
      <c r="S30" s="21">
        <f>IF(A30&gt;AUP_Verkaufsjahr,0,O30)+IF(A30=AUP_Verkaufsjahr,R30,0)</f>
        <v>0</v>
      </c>
    </row>
    <row r="31" spans="1:19" x14ac:dyDescent="0.25">
      <c r="A31" s="15">
        <f t="shared" si="0"/>
        <v>26</v>
      </c>
      <c r="B31" s="13">
        <f t="shared" si="1"/>
        <v>51642.169587139331</v>
      </c>
      <c r="C31" s="13">
        <f>B31*AUP_Zins</f>
        <v>1962.4024443112946</v>
      </c>
      <c r="D31" s="13">
        <f>IF(B31&lt;=0,0,MIN(AUP_Annuitaet-C31,B31))</f>
        <v>13871.597555688704</v>
      </c>
      <c r="E31" s="13">
        <f t="shared" si="2"/>
        <v>15833.999999999998</v>
      </c>
      <c r="F31" s="13">
        <f t="shared" si="3"/>
        <v>37770.572031450625</v>
      </c>
      <c r="G31" s="13">
        <f>AUP_Miete*12*(1-AUP_Leerstand)*(1+AUP_MietSteig)^(A31-1)</f>
        <v>15200.103529634942</v>
      </c>
      <c r="H31" s="13">
        <f>AUP_Bewirt*(1+AUP_BewirtSteig)^(A31-1)</f>
        <v>1741.1344249295466</v>
      </c>
      <c r="I31" s="13">
        <f>IF(AUP_Modell="Denkmal-AfA §7i",AUP_Sanierung*IF(A31&lt;=8,AUP_Denk1,IF(A31&lt;=12,AUP_Denk2,0)),IF(OR(AUP_Modell="QNG-Neubau §7b",AUP_Modell="Bestand Sonder-AfA §7b"),IF(A31&lt;=AUP_SonderJahre,AUP_Gebaeude*AUP_SonderSatz,0),0))</f>
        <v>0</v>
      </c>
      <c r="J31" s="13">
        <f>IF(AUP_Modell="Denkmal-AfA §7i",AUP_Altsubstanz*AUP_LinAfA,AUP_Gebaeude*AUP_LinAfA)</f>
        <v>1800</v>
      </c>
      <c r="K31" s="13">
        <f t="shared" si="4"/>
        <v>1800</v>
      </c>
      <c r="L31" s="13">
        <f t="shared" si="5"/>
        <v>9696.5666603941008</v>
      </c>
      <c r="M31" s="13">
        <f>-L31*AUP_Steuersatz</f>
        <v>-4072.5579973655222</v>
      </c>
      <c r="N31" s="13">
        <f t="shared" si="6"/>
        <v>-2375.0308952946034</v>
      </c>
      <c r="O31" s="13">
        <f t="shared" si="7"/>
        <v>-6447.5888926601256</v>
      </c>
      <c r="P31" s="13">
        <f t="shared" si="8"/>
        <v>-77809.40561745147</v>
      </c>
      <c r="Q31" s="13">
        <f>AUP_Kaufpreis*(1+AUP_Wertsteig)^A31</f>
        <v>502025.43430620729</v>
      </c>
      <c r="R31" s="13">
        <f>Q31*(1-AUP_Verkaufskosten)-F31</f>
        <v>449194.09924557043</v>
      </c>
      <c r="S31" s="17">
        <f>IF(A31&gt;AUP_Verkaufsjahr,0,O31)+IF(A31=AUP_Verkaufsjahr,R31,0)</f>
        <v>0</v>
      </c>
    </row>
    <row r="32" spans="1:19" x14ac:dyDescent="0.25">
      <c r="A32" s="19">
        <f t="shared" si="0"/>
        <v>27</v>
      </c>
      <c r="B32" s="20">
        <f t="shared" si="1"/>
        <v>37770.572031450625</v>
      </c>
      <c r="C32" s="20">
        <f>B32*AUP_Zins</f>
        <v>1435.2817371951237</v>
      </c>
      <c r="D32" s="20">
        <f>IF(B32&lt;=0,0,MIN(AUP_Annuitaet-C32,B32))</f>
        <v>14398.718262804874</v>
      </c>
      <c r="E32" s="20">
        <f t="shared" si="2"/>
        <v>15833.999999999998</v>
      </c>
      <c r="F32" s="20">
        <f t="shared" si="3"/>
        <v>23371.853768645749</v>
      </c>
      <c r="G32" s="20">
        <f>AUP_Miete*12*(1-AUP_Leerstand)*(1+AUP_MietSteig)^(A32-1)</f>
        <v>15428.105082579465</v>
      </c>
      <c r="H32" s="20">
        <f>AUP_Bewirt*(1+AUP_BewirtSteig)^(A32-1)</f>
        <v>1767.2514413034896</v>
      </c>
      <c r="I32" s="20">
        <f>IF(AUP_Modell="Denkmal-AfA §7i",AUP_Sanierung*IF(A32&lt;=8,AUP_Denk1,IF(A32&lt;=12,AUP_Denk2,0)),IF(OR(AUP_Modell="QNG-Neubau §7b",AUP_Modell="Bestand Sonder-AfA §7b"),IF(A32&lt;=AUP_SonderJahre,AUP_Gebaeude*AUP_SonderSatz,0),0))</f>
        <v>0</v>
      </c>
      <c r="J32" s="20">
        <f>IF(AUP_Modell="Denkmal-AfA §7i",AUP_Altsubstanz*AUP_LinAfA,AUP_Gebaeude*AUP_LinAfA)</f>
        <v>1800</v>
      </c>
      <c r="K32" s="20">
        <f t="shared" si="4"/>
        <v>1800</v>
      </c>
      <c r="L32" s="20">
        <f t="shared" si="5"/>
        <v>10425.571904080851</v>
      </c>
      <c r="M32" s="20">
        <f>-L32*AUP_Steuersatz</f>
        <v>-4378.7401997139568</v>
      </c>
      <c r="N32" s="20">
        <f t="shared" si="6"/>
        <v>-2173.1463587240232</v>
      </c>
      <c r="O32" s="20">
        <f t="shared" si="7"/>
        <v>-6551.8865584379801</v>
      </c>
      <c r="P32" s="20">
        <f t="shared" si="8"/>
        <v>-84361.292175889452</v>
      </c>
      <c r="Q32" s="20">
        <f>AUP_Kaufpreis*(1+AUP_Wertsteig)^A32</f>
        <v>512065.94299233134</v>
      </c>
      <c r="R32" s="20">
        <f>Q32*(1-AUP_Verkaufskosten)-F32</f>
        <v>473332.11093391565</v>
      </c>
      <c r="S32" s="21">
        <f>IF(A32&gt;AUP_Verkaufsjahr,0,O32)+IF(A32=AUP_Verkaufsjahr,R32,0)</f>
        <v>0</v>
      </c>
    </row>
    <row r="33" spans="1:19" x14ac:dyDescent="0.25">
      <c r="A33" s="15">
        <f t="shared" si="0"/>
        <v>28</v>
      </c>
      <c r="B33" s="13">
        <f t="shared" si="1"/>
        <v>23371.853768645749</v>
      </c>
      <c r="C33" s="13">
        <f>B33*AUP_Zins</f>
        <v>888.13044320853851</v>
      </c>
      <c r="D33" s="13">
        <f>IF(B33&lt;=0,0,MIN(AUP_Annuitaet-C33,B33))</f>
        <v>14945.86955679146</v>
      </c>
      <c r="E33" s="13">
        <f t="shared" si="2"/>
        <v>15833.999999999998</v>
      </c>
      <c r="F33" s="13">
        <f t="shared" si="3"/>
        <v>8425.9842118542892</v>
      </c>
      <c r="G33" s="13">
        <f>AUP_Miete*12*(1-AUP_Leerstand)*(1+AUP_MietSteig)^(A33-1)</f>
        <v>15659.526658818155</v>
      </c>
      <c r="H33" s="13">
        <f>AUP_Bewirt*(1+AUP_BewirtSteig)^(A33-1)</f>
        <v>1793.7602129230418</v>
      </c>
      <c r="I33" s="13">
        <f>IF(AUP_Modell="Denkmal-AfA §7i",AUP_Sanierung*IF(A33&lt;=8,AUP_Denk1,IF(A33&lt;=12,AUP_Denk2,0)),IF(OR(AUP_Modell="QNG-Neubau §7b",AUP_Modell="Bestand Sonder-AfA §7b"),IF(A33&lt;=AUP_SonderJahre,AUP_Gebaeude*AUP_SonderSatz,0),0))</f>
        <v>0</v>
      </c>
      <c r="J33" s="13">
        <f>IF(AUP_Modell="Denkmal-AfA §7i",AUP_Altsubstanz*AUP_LinAfA,AUP_Gebaeude*AUP_LinAfA)</f>
        <v>1800</v>
      </c>
      <c r="K33" s="13">
        <f t="shared" si="4"/>
        <v>1800</v>
      </c>
      <c r="L33" s="13">
        <f t="shared" si="5"/>
        <v>11177.636002686575</v>
      </c>
      <c r="M33" s="13">
        <f>-L33*AUP_Steuersatz</f>
        <v>-4694.6071211283615</v>
      </c>
      <c r="N33" s="13">
        <f t="shared" si="6"/>
        <v>-1968.2335541048851</v>
      </c>
      <c r="O33" s="13">
        <f t="shared" si="7"/>
        <v>-6662.8406752332467</v>
      </c>
      <c r="P33" s="13">
        <f t="shared" si="8"/>
        <v>-91024.132851122704</v>
      </c>
      <c r="Q33" s="13">
        <f>AUP_Kaufpreis*(1+AUP_Wertsteig)^A33</f>
        <v>522307.26185217808</v>
      </c>
      <c r="R33" s="13">
        <f>Q33*(1-AUP_Verkaufskosten)-F33</f>
        <v>498212.05978475843</v>
      </c>
      <c r="S33" s="17">
        <f>IF(A33&gt;AUP_Verkaufsjahr,0,O33)+IF(A33=AUP_Verkaufsjahr,R33,0)</f>
        <v>0</v>
      </c>
    </row>
    <row r="34" spans="1:19" x14ac:dyDescent="0.25">
      <c r="A34" s="19">
        <f t="shared" si="0"/>
        <v>29</v>
      </c>
      <c r="B34" s="20">
        <f t="shared" si="1"/>
        <v>8425.9842118542892</v>
      </c>
      <c r="C34" s="20">
        <f>B34*AUP_Zins</f>
        <v>320.187400050463</v>
      </c>
      <c r="D34" s="20">
        <f>IF(B34&lt;=0,0,MIN(AUP_Annuitaet-C34,B34))</f>
        <v>8425.9842118542892</v>
      </c>
      <c r="E34" s="20">
        <f t="shared" si="2"/>
        <v>8746.1716119047524</v>
      </c>
      <c r="F34" s="20">
        <f t="shared" si="3"/>
        <v>0</v>
      </c>
      <c r="G34" s="20">
        <f>AUP_Miete*12*(1-AUP_Leerstand)*(1+AUP_MietSteig)^(A34-1)</f>
        <v>15894.419558700421</v>
      </c>
      <c r="H34" s="20">
        <f>AUP_Bewirt*(1+AUP_BewirtSteig)^(A34-1)</f>
        <v>1820.6666161168869</v>
      </c>
      <c r="I34" s="20">
        <f>IF(AUP_Modell="Denkmal-AfA §7i",AUP_Sanierung*IF(A34&lt;=8,AUP_Denk1,IF(A34&lt;=12,AUP_Denk2,0)),IF(OR(AUP_Modell="QNG-Neubau §7b",AUP_Modell="Bestand Sonder-AfA §7b"),IF(A34&lt;=AUP_SonderJahre,AUP_Gebaeude*AUP_SonderSatz,0),0))</f>
        <v>0</v>
      </c>
      <c r="J34" s="20">
        <f>IF(AUP_Modell="Denkmal-AfA §7i",AUP_Altsubstanz*AUP_LinAfA,AUP_Gebaeude*AUP_LinAfA)</f>
        <v>1800</v>
      </c>
      <c r="K34" s="20">
        <f t="shared" si="4"/>
        <v>1800</v>
      </c>
      <c r="L34" s="20">
        <f t="shared" si="5"/>
        <v>11953.565542533071</v>
      </c>
      <c r="M34" s="20">
        <f>-L34*AUP_Steuersatz</f>
        <v>-5020.4975278638894</v>
      </c>
      <c r="N34" s="20">
        <f t="shared" si="6"/>
        <v>5327.5813306787823</v>
      </c>
      <c r="O34" s="20">
        <f t="shared" si="7"/>
        <v>307.08380281489281</v>
      </c>
      <c r="P34" s="20">
        <f t="shared" si="8"/>
        <v>-90717.049048307817</v>
      </c>
      <c r="Q34" s="20">
        <f>AUP_Kaufpreis*(1+AUP_Wertsteig)^A34</f>
        <v>532753.40708922152</v>
      </c>
      <c r="R34" s="20">
        <f>Q34*(1-AUP_Verkaufskosten)-F34</f>
        <v>516770.80487654486</v>
      </c>
      <c r="S34" s="21">
        <f>IF(A34&gt;AUP_Verkaufsjahr,0,O34)+IF(A34=AUP_Verkaufsjahr,R34,0)</f>
        <v>0</v>
      </c>
    </row>
    <row r="35" spans="1:19" ht="13.8" thickBot="1" x14ac:dyDescent="0.3">
      <c r="A35" s="16">
        <f t="shared" si="0"/>
        <v>30</v>
      </c>
      <c r="B35" s="14">
        <f t="shared" si="1"/>
        <v>0</v>
      </c>
      <c r="C35" s="14">
        <f>B35*AUP_Zins</f>
        <v>0</v>
      </c>
      <c r="D35" s="14">
        <f>IF(B35&lt;=0,0,MIN(AUP_Annuitaet-C35,B35))</f>
        <v>0</v>
      </c>
      <c r="E35" s="14">
        <f t="shared" si="2"/>
        <v>0</v>
      </c>
      <c r="F35" s="14">
        <f t="shared" si="3"/>
        <v>0</v>
      </c>
      <c r="G35" s="14">
        <f>AUP_Miete*12*(1-AUP_Leerstand)*(1+AUP_MietSteig)^(A35-1)</f>
        <v>16132.835852080929</v>
      </c>
      <c r="H35" s="14">
        <f>AUP_Bewirt*(1+AUP_BewirtSteig)^(A35-1)</f>
        <v>1847.9766153586402</v>
      </c>
      <c r="I35" s="14">
        <f>IF(AUP_Modell="Denkmal-AfA §7i",AUP_Sanierung*IF(A35&lt;=8,AUP_Denk1,IF(A35&lt;=12,AUP_Denk2,0)),IF(OR(AUP_Modell="QNG-Neubau §7b",AUP_Modell="Bestand Sonder-AfA §7b"),IF(A35&lt;=AUP_SonderJahre,AUP_Gebaeude*AUP_SonderSatz,0),0))</f>
        <v>0</v>
      </c>
      <c r="J35" s="14">
        <f>IF(AUP_Modell="Denkmal-AfA §7i",AUP_Altsubstanz*AUP_LinAfA,AUP_Gebaeude*AUP_LinAfA)</f>
        <v>1800</v>
      </c>
      <c r="K35" s="14">
        <f t="shared" si="4"/>
        <v>1800</v>
      </c>
      <c r="L35" s="14">
        <f t="shared" si="5"/>
        <v>12484.859236722288</v>
      </c>
      <c r="M35" s="14">
        <f>-L35*AUP_Steuersatz</f>
        <v>-5243.6408794233612</v>
      </c>
      <c r="N35" s="14">
        <f t="shared" si="6"/>
        <v>14284.859236722288</v>
      </c>
      <c r="O35" s="14">
        <f t="shared" si="7"/>
        <v>9041.218357298927</v>
      </c>
      <c r="P35" s="14">
        <f t="shared" si="8"/>
        <v>-81675.830691008887</v>
      </c>
      <c r="Q35" s="14">
        <f>AUP_Kaufpreis*(1+AUP_Wertsteig)^A35</f>
        <v>543408.47523100604</v>
      </c>
      <c r="R35" s="14">
        <f>Q35*(1-AUP_Verkaufskosten)-F35</f>
        <v>527106.22097407584</v>
      </c>
      <c r="S35" s="18">
        <f>IF(A35&gt;AUP_Verkaufsjahr,0,O35)+IF(A35=AUP_Verkaufsjahr,R35,0)</f>
        <v>0</v>
      </c>
    </row>
  </sheetData>
  <sheetProtection sheet="1" objects="1" scenarios="1"/>
  <printOptions horizontalCentered="1"/>
  <pageMargins left="0.5" right="0.5" top="0.5" bottom="0.5" header="0.25" footer="0.25"/>
  <pageSetup paperSize="9" scale="67" orientation="landscape" r:id="rId1"/>
  <headerFooter>
    <oddHeader>&amp;L&amp;"Verdana"&amp;10&amp;I0F4C3AAUP Finanzservice&amp;R&amp;"Verdana"&amp;9&amp;I808080&amp;D</oddHeader>
    <oddFooter>&amp;L&amp;"Verdana"&amp;8&amp;I808080Modellrechnung – keine Steuer-/Anlageberatung (§34c GewO)&amp;R&amp;"Verdana"&amp;9&amp;I808080Seite &amp;Z/&amp;F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505D-12B9-426E-A2E6-A0799117BE20}">
  <sheetPr>
    <tabColor rgb="FF0F4C3A"/>
    <pageSetUpPr fitToPage="1"/>
  </sheetPr>
  <dimension ref="B1:AS116"/>
  <sheetViews>
    <sheetView showGridLines="0" tabSelected="1" topLeftCell="A94" workbookViewId="0"/>
  </sheetViews>
  <sheetFormatPr baseColWidth="10" defaultRowHeight="13.2" outlineLevelCol="2" x14ac:dyDescent="0.25"/>
  <cols>
    <col min="1" max="1" width="7.44140625" customWidth="1"/>
    <col min="2" max="2" width="47.77734375" customWidth="1"/>
    <col min="3" max="3" width="21.44140625" customWidth="1"/>
    <col min="4" max="4" width="19.21875" customWidth="1"/>
    <col min="5" max="5" width="13" customWidth="1"/>
    <col min="6" max="6" width="27.77734375" customWidth="1"/>
    <col min="7" max="8" width="2.5546875" customWidth="1"/>
    <col min="15" max="45" width="11.5546875" outlineLevel="2"/>
  </cols>
  <sheetData>
    <row r="1" spans="2:6" ht="19.8" x14ac:dyDescent="0.3">
      <c r="B1" s="52" t="s">
        <v>8</v>
      </c>
      <c r="C1" s="50"/>
      <c r="D1" s="50"/>
      <c r="E1" s="50"/>
      <c r="F1" s="64"/>
    </row>
    <row r="2" spans="2:6" x14ac:dyDescent="0.25">
      <c r="B2" s="53" t="s">
        <v>9</v>
      </c>
      <c r="C2" s="12"/>
      <c r="D2" s="12"/>
      <c r="E2" s="12"/>
      <c r="F2" s="65"/>
    </row>
    <row r="3" spans="2:6" x14ac:dyDescent="0.25">
      <c r="B3" s="54"/>
      <c r="C3" s="12"/>
      <c r="D3" s="12"/>
      <c r="E3" s="12"/>
      <c r="F3" s="65"/>
    </row>
    <row r="4" spans="2:6" ht="16.2" x14ac:dyDescent="0.3">
      <c r="B4" s="55" t="s">
        <v>10</v>
      </c>
      <c r="C4" s="45"/>
      <c r="D4" s="45"/>
      <c r="E4" s="12"/>
      <c r="F4" s="65"/>
    </row>
    <row r="5" spans="2:6" ht="13.8" x14ac:dyDescent="0.25">
      <c r="B5" s="56" t="s">
        <v>11</v>
      </c>
      <c r="C5" s="3">
        <v>300000</v>
      </c>
      <c r="D5" s="12"/>
      <c r="E5" s="12"/>
      <c r="F5" s="65"/>
    </row>
    <row r="6" spans="2:6" ht="13.8" x14ac:dyDescent="0.25">
      <c r="B6" s="56" t="s">
        <v>12</v>
      </c>
      <c r="C6" s="4">
        <v>0.2</v>
      </c>
      <c r="D6" s="46" t="s">
        <v>13</v>
      </c>
      <c r="E6" s="12"/>
      <c r="F6" s="65"/>
    </row>
    <row r="7" spans="2:6" ht="13.8" x14ac:dyDescent="0.25">
      <c r="B7" s="56" t="s">
        <v>14</v>
      </c>
      <c r="C7" s="5">
        <f>C5*C6</f>
        <v>60000</v>
      </c>
      <c r="D7" s="12"/>
      <c r="E7" s="12"/>
      <c r="F7" s="65"/>
    </row>
    <row r="8" spans="2:6" ht="13.8" x14ac:dyDescent="0.25">
      <c r="B8" s="56" t="s">
        <v>15</v>
      </c>
      <c r="C8" s="5">
        <f>C5-C7</f>
        <v>240000</v>
      </c>
      <c r="D8" s="12"/>
      <c r="E8" s="12"/>
      <c r="F8" s="65"/>
    </row>
    <row r="9" spans="2:6" ht="13.8" x14ac:dyDescent="0.25">
      <c r="B9" s="56" t="s">
        <v>16</v>
      </c>
      <c r="C9" s="4">
        <v>0.7</v>
      </c>
      <c r="D9" s="46" t="s">
        <v>17</v>
      </c>
      <c r="E9" s="12"/>
      <c r="F9" s="65"/>
    </row>
    <row r="10" spans="2:6" ht="13.8" x14ac:dyDescent="0.25">
      <c r="B10" s="56" t="s">
        <v>18</v>
      </c>
      <c r="C10" s="5">
        <f>C8*C9</f>
        <v>168000</v>
      </c>
      <c r="D10" s="12"/>
      <c r="E10" s="12"/>
      <c r="F10" s="65"/>
    </row>
    <row r="11" spans="2:6" ht="13.8" x14ac:dyDescent="0.25">
      <c r="B11" s="56" t="s">
        <v>19</v>
      </c>
      <c r="C11" s="5">
        <f>C8-C10</f>
        <v>72000</v>
      </c>
      <c r="D11" s="12"/>
      <c r="E11" s="12"/>
      <c r="F11" s="65"/>
    </row>
    <row r="12" spans="2:6" ht="13.8" x14ac:dyDescent="0.25">
      <c r="B12" s="56" t="s">
        <v>20</v>
      </c>
      <c r="C12" s="4">
        <v>0.11</v>
      </c>
      <c r="D12" s="46" t="s">
        <v>21</v>
      </c>
      <c r="E12" s="12"/>
      <c r="F12" s="65"/>
    </row>
    <row r="13" spans="2:6" ht="13.8" x14ac:dyDescent="0.25">
      <c r="B13" s="56" t="s">
        <v>22</v>
      </c>
      <c r="C13" s="5">
        <f>C5*C12</f>
        <v>33000</v>
      </c>
      <c r="D13" s="12"/>
      <c r="E13" s="12"/>
      <c r="F13" s="65"/>
    </row>
    <row r="14" spans="2:6" ht="13.8" x14ac:dyDescent="0.25">
      <c r="B14" s="57" t="s">
        <v>2</v>
      </c>
      <c r="C14" s="6">
        <f>C5+C13</f>
        <v>333000</v>
      </c>
      <c r="D14" s="12"/>
      <c r="E14" s="12"/>
      <c r="F14" s="65"/>
    </row>
    <row r="15" spans="2:6" x14ac:dyDescent="0.25">
      <c r="B15" s="54"/>
      <c r="C15" s="12"/>
      <c r="D15" s="12"/>
      <c r="E15" s="12"/>
      <c r="F15" s="65"/>
    </row>
    <row r="16" spans="2:6" ht="16.2" x14ac:dyDescent="0.3">
      <c r="B16" s="55" t="s">
        <v>23</v>
      </c>
      <c r="C16" s="45"/>
      <c r="D16" s="45"/>
      <c r="E16" s="12"/>
      <c r="F16" s="65"/>
    </row>
    <row r="17" spans="2:6" ht="13.8" x14ac:dyDescent="0.25">
      <c r="B17" s="57" t="s">
        <v>24</v>
      </c>
      <c r="C17" s="7" t="s">
        <v>25</v>
      </c>
      <c r="D17" s="46" t="s">
        <v>26</v>
      </c>
      <c r="E17" s="12"/>
      <c r="F17" s="65"/>
    </row>
    <row r="18" spans="2:6" ht="13.8" x14ac:dyDescent="0.25">
      <c r="B18" s="56" t="s">
        <v>27</v>
      </c>
      <c r="C18" s="4">
        <v>2.5000000000000001E-2</v>
      </c>
      <c r="D18" s="46" t="s">
        <v>28</v>
      </c>
      <c r="E18" s="12"/>
      <c r="F18" s="65"/>
    </row>
    <row r="19" spans="2:6" ht="13.8" x14ac:dyDescent="0.25">
      <c r="B19" s="56" t="s">
        <v>29</v>
      </c>
      <c r="C19" s="4">
        <v>0.09</v>
      </c>
      <c r="D19" s="46" t="s">
        <v>30</v>
      </c>
      <c r="E19" s="12"/>
      <c r="F19" s="65"/>
    </row>
    <row r="20" spans="2:6" ht="13.8" x14ac:dyDescent="0.25">
      <c r="B20" s="56" t="s">
        <v>31</v>
      </c>
      <c r="C20" s="4">
        <v>7.0000000000000007E-2</v>
      </c>
      <c r="D20" s="47" t="s">
        <v>32</v>
      </c>
      <c r="E20" s="12"/>
      <c r="F20" s="65"/>
    </row>
    <row r="21" spans="2:6" ht="13.8" x14ac:dyDescent="0.25">
      <c r="B21" s="56" t="s">
        <v>33</v>
      </c>
      <c r="C21" s="4">
        <v>0.05</v>
      </c>
      <c r="D21" s="46" t="s">
        <v>34</v>
      </c>
      <c r="E21" s="12"/>
      <c r="F21" s="65"/>
    </row>
    <row r="22" spans="2:6" ht="13.8" x14ac:dyDescent="0.25">
      <c r="B22" s="56" t="s">
        <v>35</v>
      </c>
      <c r="C22" s="8">
        <v>4</v>
      </c>
      <c r="D22" s="46" t="s">
        <v>36</v>
      </c>
      <c r="E22" s="12"/>
      <c r="F22" s="65"/>
    </row>
    <row r="23" spans="2:6" x14ac:dyDescent="0.25">
      <c r="B23" s="54"/>
      <c r="C23" s="12"/>
      <c r="D23" s="12"/>
      <c r="E23" s="12"/>
      <c r="F23" s="65"/>
    </row>
    <row r="24" spans="2:6" ht="16.2" x14ac:dyDescent="0.3">
      <c r="B24" s="55" t="s">
        <v>37</v>
      </c>
      <c r="C24" s="45"/>
      <c r="D24" s="45"/>
      <c r="E24" s="12"/>
      <c r="F24" s="65"/>
    </row>
    <row r="25" spans="2:6" ht="13.8" x14ac:dyDescent="0.25">
      <c r="B25" s="56" t="s">
        <v>38</v>
      </c>
      <c r="C25" s="3">
        <v>900</v>
      </c>
      <c r="D25" s="46" t="s">
        <v>39</v>
      </c>
      <c r="E25" s="12"/>
      <c r="F25" s="65"/>
    </row>
    <row r="26" spans="2:6" ht="13.8" x14ac:dyDescent="0.25">
      <c r="B26" s="56" t="s">
        <v>40</v>
      </c>
      <c r="C26" s="4">
        <v>1.4999999999999999E-2</v>
      </c>
      <c r="D26" s="12"/>
      <c r="E26" s="12"/>
      <c r="F26" s="65"/>
    </row>
    <row r="27" spans="2:6" ht="13.8" x14ac:dyDescent="0.25">
      <c r="B27" s="56" t="s">
        <v>41</v>
      </c>
      <c r="C27" s="4">
        <v>0.03</v>
      </c>
      <c r="D27" s="46" t="s">
        <v>42</v>
      </c>
      <c r="E27" s="12"/>
      <c r="F27" s="65"/>
    </row>
    <row r="28" spans="2:6" ht="13.8" x14ac:dyDescent="0.25">
      <c r="B28" s="56" t="s">
        <v>43</v>
      </c>
      <c r="C28" s="3">
        <v>1200</v>
      </c>
      <c r="D28" s="46" t="s">
        <v>44</v>
      </c>
      <c r="E28" s="12"/>
      <c r="F28" s="65"/>
    </row>
    <row r="29" spans="2:6" ht="13.8" x14ac:dyDescent="0.25">
      <c r="B29" s="56" t="s">
        <v>45</v>
      </c>
      <c r="C29" s="4">
        <v>1.4999999999999999E-2</v>
      </c>
      <c r="D29" s="12"/>
      <c r="E29" s="12"/>
      <c r="F29" s="65"/>
    </row>
    <row r="30" spans="2:6" x14ac:dyDescent="0.25">
      <c r="B30" s="54"/>
      <c r="C30" s="12"/>
      <c r="D30" s="12"/>
      <c r="E30" s="12"/>
      <c r="F30" s="65"/>
    </row>
    <row r="31" spans="2:6" ht="16.2" x14ac:dyDescent="0.3">
      <c r="B31" s="55" t="s">
        <v>46</v>
      </c>
      <c r="C31" s="45"/>
      <c r="D31" s="45"/>
      <c r="E31" s="12"/>
      <c r="F31" s="65"/>
    </row>
    <row r="32" spans="2:6" ht="13.8" x14ac:dyDescent="0.25">
      <c r="B32" s="57" t="s">
        <v>47</v>
      </c>
      <c r="C32" s="9">
        <v>0.42</v>
      </c>
      <c r="D32" s="46" t="s">
        <v>48</v>
      </c>
      <c r="E32" s="12"/>
      <c r="F32" s="65"/>
    </row>
    <row r="33" spans="2:6" x14ac:dyDescent="0.25">
      <c r="B33" s="54"/>
      <c r="C33" s="12"/>
      <c r="D33" s="12"/>
      <c r="E33" s="12"/>
      <c r="F33" s="65"/>
    </row>
    <row r="34" spans="2:6" ht="16.2" x14ac:dyDescent="0.3">
      <c r="B34" s="55" t="s">
        <v>49</v>
      </c>
      <c r="C34" s="45"/>
      <c r="D34" s="45"/>
      <c r="E34" s="12"/>
      <c r="F34" s="65"/>
    </row>
    <row r="35" spans="2:6" ht="13.8" x14ac:dyDescent="0.25">
      <c r="B35" s="56" t="s">
        <v>50</v>
      </c>
      <c r="C35" s="3">
        <v>60000</v>
      </c>
      <c r="D35" s="12"/>
      <c r="E35" s="12"/>
      <c r="F35" s="65"/>
    </row>
    <row r="36" spans="2:6" ht="13.8" x14ac:dyDescent="0.25">
      <c r="B36" s="56" t="s">
        <v>51</v>
      </c>
      <c r="C36" s="5">
        <f>MAX(C14-C35,0)</f>
        <v>273000</v>
      </c>
      <c r="D36" s="47" t="s">
        <v>52</v>
      </c>
      <c r="E36" s="12"/>
      <c r="F36" s="65"/>
    </row>
    <row r="37" spans="2:6" ht="13.8" x14ac:dyDescent="0.25">
      <c r="B37" s="56" t="s">
        <v>53</v>
      </c>
      <c r="C37" s="10">
        <v>3.7999999999999999E-2</v>
      </c>
      <c r="D37" s="12"/>
      <c r="E37" s="12"/>
      <c r="F37" s="65"/>
    </row>
    <row r="38" spans="2:6" ht="13.8" x14ac:dyDescent="0.25">
      <c r="B38" s="56" t="s">
        <v>54</v>
      </c>
      <c r="C38" s="10">
        <v>0.02</v>
      </c>
      <c r="D38" s="12"/>
      <c r="E38" s="12"/>
      <c r="F38" s="65"/>
    </row>
    <row r="39" spans="2:6" ht="13.8" x14ac:dyDescent="0.25">
      <c r="B39" s="56" t="s">
        <v>55</v>
      </c>
      <c r="C39" s="5">
        <f>(C37+C38)*C36</f>
        <v>15833.999999999998</v>
      </c>
      <c r="D39" s="47" t="s">
        <v>56</v>
      </c>
      <c r="E39" s="12"/>
      <c r="F39" s="65"/>
    </row>
    <row r="40" spans="2:6" ht="13.8" x14ac:dyDescent="0.25">
      <c r="B40" s="56" t="s">
        <v>57</v>
      </c>
      <c r="C40" s="5">
        <f>C39/12</f>
        <v>1319.4999999999998</v>
      </c>
      <c r="D40" s="12"/>
      <c r="E40" s="12"/>
      <c r="F40" s="65"/>
    </row>
    <row r="41" spans="2:6" x14ac:dyDescent="0.25">
      <c r="B41" s="54"/>
      <c r="C41" s="12"/>
      <c r="D41" s="12"/>
      <c r="E41" s="12"/>
      <c r="F41" s="65"/>
    </row>
    <row r="42" spans="2:6" ht="16.2" x14ac:dyDescent="0.3">
      <c r="B42" s="55" t="s">
        <v>58</v>
      </c>
      <c r="C42" s="45"/>
      <c r="D42" s="45"/>
      <c r="E42" s="12"/>
      <c r="F42" s="65"/>
    </row>
    <row r="43" spans="2:6" ht="13.8" x14ac:dyDescent="0.25">
      <c r="B43" s="56" t="s">
        <v>59</v>
      </c>
      <c r="C43" s="4">
        <v>0.02</v>
      </c>
      <c r="D43" s="12"/>
      <c r="E43" s="12"/>
      <c r="F43" s="65"/>
    </row>
    <row r="44" spans="2:6" ht="13.8" x14ac:dyDescent="0.25">
      <c r="B44" s="57" t="s">
        <v>60</v>
      </c>
      <c r="C44" s="11">
        <v>12</v>
      </c>
      <c r="D44" s="46" t="s">
        <v>98</v>
      </c>
      <c r="E44" s="12"/>
      <c r="F44" s="65"/>
    </row>
    <row r="45" spans="2:6" ht="13.8" x14ac:dyDescent="0.25">
      <c r="B45" s="56" t="s">
        <v>61</v>
      </c>
      <c r="C45" s="4">
        <v>0.03</v>
      </c>
      <c r="D45" s="46" t="s">
        <v>62</v>
      </c>
      <c r="E45" s="12"/>
      <c r="F45" s="65"/>
    </row>
    <row r="46" spans="2:6" x14ac:dyDescent="0.25">
      <c r="B46" s="54"/>
      <c r="C46" s="12"/>
      <c r="D46" s="12"/>
      <c r="E46" s="12"/>
      <c r="F46" s="65"/>
    </row>
    <row r="47" spans="2:6" ht="16.2" x14ac:dyDescent="0.3">
      <c r="B47" s="55" t="s">
        <v>63</v>
      </c>
      <c r="C47" s="45"/>
      <c r="D47" s="45"/>
      <c r="E47" s="12"/>
      <c r="F47" s="65"/>
    </row>
    <row r="48" spans="2:6" ht="13.8" x14ac:dyDescent="0.25">
      <c r="B48" s="56" t="s">
        <v>64</v>
      </c>
      <c r="C48" s="4">
        <v>0.04</v>
      </c>
      <c r="D48" s="46" t="s">
        <v>65</v>
      </c>
      <c r="E48" s="12"/>
      <c r="F48" s="65"/>
    </row>
    <row r="49" spans="2:6" x14ac:dyDescent="0.25">
      <c r="B49" s="54"/>
      <c r="C49" s="12"/>
      <c r="D49" s="12"/>
      <c r="E49" s="12"/>
      <c r="F49" s="65"/>
    </row>
    <row r="50" spans="2:6" x14ac:dyDescent="0.25">
      <c r="B50" s="67"/>
      <c r="C50" s="68"/>
      <c r="D50" s="68"/>
      <c r="E50" s="68"/>
      <c r="F50" s="69"/>
    </row>
    <row r="51" spans="2:6" x14ac:dyDescent="0.25">
      <c r="B51" s="54"/>
      <c r="C51" s="12"/>
      <c r="D51" s="12"/>
      <c r="E51" s="12"/>
      <c r="F51" s="65"/>
    </row>
    <row r="52" spans="2:6" x14ac:dyDescent="0.25">
      <c r="B52" s="54"/>
      <c r="C52" s="12"/>
      <c r="D52" s="12"/>
      <c r="E52" s="12"/>
      <c r="F52" s="65"/>
    </row>
    <row r="53" spans="2:6" ht="19.8" x14ac:dyDescent="0.3">
      <c r="B53" s="58" t="s">
        <v>101</v>
      </c>
      <c r="C53" s="12"/>
      <c r="D53" s="12"/>
      <c r="E53" s="12"/>
      <c r="F53" s="65"/>
    </row>
    <row r="54" spans="2:6" x14ac:dyDescent="0.25">
      <c r="B54" s="53" t="s">
        <v>85</v>
      </c>
      <c r="C54" s="12"/>
      <c r="D54" s="12"/>
      <c r="E54" s="12"/>
      <c r="F54" s="65"/>
    </row>
    <row r="55" spans="2:6" x14ac:dyDescent="0.25">
      <c r="B55" s="54"/>
      <c r="C55" s="12"/>
      <c r="D55" s="12"/>
      <c r="E55" s="12"/>
      <c r="F55" s="65"/>
    </row>
    <row r="56" spans="2:6" ht="16.2" x14ac:dyDescent="0.3">
      <c r="B56" s="55" t="s">
        <v>86</v>
      </c>
      <c r="C56" s="45"/>
      <c r="D56" s="12"/>
      <c r="E56" s="12"/>
      <c r="F56" s="65"/>
    </row>
    <row r="57" spans="2:6" ht="13.8" x14ac:dyDescent="0.25">
      <c r="B57" s="56" t="s">
        <v>87</v>
      </c>
      <c r="C57" s="37" t="str">
        <f>AUP_Modell</f>
        <v>Denkmal-AfA §7i</v>
      </c>
      <c r="D57" s="12"/>
      <c r="E57" s="12"/>
      <c r="F57" s="65"/>
    </row>
    <row r="58" spans="2:6" ht="13.8" x14ac:dyDescent="0.25">
      <c r="B58" s="56" t="s">
        <v>2</v>
      </c>
      <c r="C58" s="5">
        <f>AUP_GesInvest</f>
        <v>333000</v>
      </c>
      <c r="D58" s="12"/>
      <c r="E58" s="12"/>
      <c r="F58" s="65"/>
    </row>
    <row r="59" spans="2:6" ht="13.8" x14ac:dyDescent="0.25">
      <c r="B59" s="56" t="s">
        <v>50</v>
      </c>
      <c r="C59" s="5">
        <f>AUP_EK</f>
        <v>60000</v>
      </c>
      <c r="D59" s="12"/>
      <c r="E59" s="12"/>
      <c r="F59" s="65"/>
    </row>
    <row r="60" spans="2:6" ht="13.8" x14ac:dyDescent="0.25">
      <c r="B60" s="56" t="s">
        <v>88</v>
      </c>
      <c r="C60" s="38">
        <f>AUP_Verkaufsjahr</f>
        <v>12</v>
      </c>
      <c r="D60" s="12"/>
      <c r="E60" s="12"/>
      <c r="F60" s="65"/>
    </row>
    <row r="61" spans="2:6" x14ac:dyDescent="0.25">
      <c r="B61" s="54"/>
      <c r="C61" s="12"/>
      <c r="D61" s="12"/>
      <c r="E61" s="12"/>
      <c r="F61" s="65"/>
    </row>
    <row r="62" spans="2:6" ht="16.2" x14ac:dyDescent="0.3">
      <c r="B62" s="55" t="s">
        <v>89</v>
      </c>
      <c r="C62" s="45"/>
      <c r="D62" s="12"/>
      <c r="E62" s="12"/>
      <c r="F62" s="65"/>
    </row>
    <row r="63" spans="2:6" ht="13.8" x14ac:dyDescent="0.25">
      <c r="B63" s="56" t="s">
        <v>90</v>
      </c>
      <c r="C63" s="39">
        <f>'AUP Modell'!O6/12</f>
        <v>84.130000000000109</v>
      </c>
      <c r="D63" s="12"/>
      <c r="E63" s="12"/>
      <c r="F63" s="65"/>
    </row>
    <row r="64" spans="2:6" ht="13.8" x14ac:dyDescent="0.25">
      <c r="B64" s="56" t="s">
        <v>91</v>
      </c>
      <c r="C64" s="39" cm="1">
        <f t="array" ref="C64">SUMPRODUCT(('AUP Modell'!$A$6:$A$35&lt;=AUP_Verkaufsjahr)*'AUP Modell'!$M$6:$M$35)</f>
        <v>74563.346566430933</v>
      </c>
      <c r="D64" s="12"/>
      <c r="E64" s="12"/>
      <c r="F64" s="65"/>
    </row>
    <row r="65" spans="2:45" ht="13.8" x14ac:dyDescent="0.25">
      <c r="B65" s="56" t="s">
        <v>92</v>
      </c>
      <c r="C65" s="39" cm="1">
        <f t="array" ref="C65">INDEX('AUP Modell'!$R$6:$R$35,AUP_Verkaufsjahr)</f>
        <v>177164.30744676603</v>
      </c>
      <c r="D65" s="12"/>
      <c r="E65" s="12"/>
      <c r="F65" s="65"/>
    </row>
    <row r="66" spans="2:45" ht="13.8" x14ac:dyDescent="0.25">
      <c r="B66" s="56" t="s">
        <v>93</v>
      </c>
      <c r="C66" s="39">
        <f>SUM('AUP Modell'!S6:S35)</f>
        <v>182689.93124501029</v>
      </c>
      <c r="D66" s="12"/>
      <c r="E66" s="12"/>
      <c r="F66" s="65"/>
    </row>
    <row r="67" spans="2:45" ht="13.8" x14ac:dyDescent="0.25">
      <c r="B67" s="57" t="s">
        <v>3</v>
      </c>
      <c r="C67" s="40">
        <f>SUM('AUP Modell'!S5:S35)</f>
        <v>122689.93124501029</v>
      </c>
      <c r="D67" s="12"/>
      <c r="E67" s="12"/>
      <c r="F67" s="65"/>
    </row>
    <row r="68" spans="2:45" ht="13.8" x14ac:dyDescent="0.25">
      <c r="B68" s="56" t="s">
        <v>4</v>
      </c>
      <c r="C68" s="41">
        <f>IF(AUP_EK=0,"",SUM('AUP Modell'!S6:S35)/AUP_EK)</f>
        <v>3.044832187416838</v>
      </c>
      <c r="D68" s="12"/>
      <c r="E68" s="12"/>
      <c r="F68" s="65"/>
    </row>
    <row r="69" spans="2:45" x14ac:dyDescent="0.25">
      <c r="B69" s="54"/>
      <c r="C69" s="12"/>
      <c r="D69" s="12"/>
      <c r="E69" s="12"/>
      <c r="F69" s="65"/>
    </row>
    <row r="70" spans="2:45" ht="19.8" x14ac:dyDescent="0.3">
      <c r="B70" s="59" t="s">
        <v>94</v>
      </c>
      <c r="C70" s="48">
        <f>IFERROR(IRR('AUP Modell'!S5:S35),IRR('AUP Modell'!S5:S35,-0.9))</f>
        <v>0.10135370776352559</v>
      </c>
      <c r="D70" s="12"/>
      <c r="E70" s="12"/>
      <c r="F70" s="65"/>
    </row>
    <row r="71" spans="2:45" x14ac:dyDescent="0.25">
      <c r="B71" s="60" t="s">
        <v>100</v>
      </c>
      <c r="C71" s="12"/>
      <c r="D71" s="12"/>
      <c r="E71" s="12"/>
      <c r="F71" s="65"/>
    </row>
    <row r="72" spans="2:45" ht="13.8" thickBot="1" x14ac:dyDescent="0.3">
      <c r="B72" s="54"/>
      <c r="C72" s="12"/>
      <c r="D72" s="12"/>
      <c r="E72" s="12"/>
      <c r="F72" s="65"/>
    </row>
    <row r="73" spans="2:45" ht="16.2" x14ac:dyDescent="0.3">
      <c r="B73" s="35" t="s">
        <v>95</v>
      </c>
      <c r="C73" s="34"/>
      <c r="D73" s="34"/>
      <c r="E73" s="34"/>
      <c r="F73" s="65"/>
    </row>
    <row r="74" spans="2:45" x14ac:dyDescent="0.25">
      <c r="B74" s="36" t="s">
        <v>6</v>
      </c>
      <c r="C74" s="33" t="s">
        <v>7</v>
      </c>
      <c r="D74" s="33" t="s">
        <v>5</v>
      </c>
      <c r="E74" s="32" t="s">
        <v>96</v>
      </c>
      <c r="F74" s="65"/>
      <c r="P74">
        <v>1</v>
      </c>
      <c r="Q74">
        <v>2</v>
      </c>
      <c r="R74">
        <v>3</v>
      </c>
      <c r="S74">
        <v>4</v>
      </c>
      <c r="T74">
        <v>5</v>
      </c>
      <c r="U74">
        <v>6</v>
      </c>
      <c r="V74">
        <v>7</v>
      </c>
      <c r="W74">
        <v>8</v>
      </c>
      <c r="X74">
        <v>9</v>
      </c>
      <c r="Y74">
        <v>10</v>
      </c>
      <c r="Z74">
        <v>11</v>
      </c>
      <c r="AA74">
        <v>12</v>
      </c>
      <c r="AB74">
        <v>13</v>
      </c>
      <c r="AC74">
        <v>14</v>
      </c>
      <c r="AD74">
        <v>15</v>
      </c>
      <c r="AE74">
        <v>16</v>
      </c>
      <c r="AF74">
        <v>17</v>
      </c>
      <c r="AG74">
        <v>18</v>
      </c>
      <c r="AH74">
        <v>19</v>
      </c>
      <c r="AI74">
        <v>20</v>
      </c>
      <c r="AJ74">
        <v>21</v>
      </c>
      <c r="AK74">
        <v>22</v>
      </c>
      <c r="AL74">
        <v>23</v>
      </c>
      <c r="AM74">
        <v>24</v>
      </c>
      <c r="AN74">
        <v>25</v>
      </c>
      <c r="AO74">
        <v>26</v>
      </c>
      <c r="AP74">
        <v>27</v>
      </c>
      <c r="AQ74">
        <v>28</v>
      </c>
      <c r="AR74">
        <v>29</v>
      </c>
      <c r="AS74">
        <v>30</v>
      </c>
    </row>
    <row r="75" spans="2:45" x14ac:dyDescent="0.25">
      <c r="B75" s="42">
        <v>1</v>
      </c>
      <c r="C75" s="43" cm="1">
        <f t="array" ref="C75">INDEX($P$106:$AS$106,$B75)</f>
        <v>-0.495174</v>
      </c>
      <c r="D75" s="44" cm="1">
        <f t="array" ref="D75">INDEX($P$107:$AS$107,$B75)</f>
        <v>-29710.44</v>
      </c>
      <c r="E75" s="70" cm="1">
        <f t="array" ref="E75">IF(AUP_EK=0,"",INDEX($P$108:$AS$108,$B75)/AUP_EK)</f>
        <v>0.504826</v>
      </c>
      <c r="F75" s="65"/>
      <c r="O75">
        <v>0</v>
      </c>
      <c r="P75" cm="1">
        <f t="array" ref="P75">IF($O75=0,-AUP_EK,IF($O75&gt;P$74,0,INDEX('AUP Modell'!$O$6:$O$35,$O75))+IF($O75=P$74,INDEX('AUP Modell'!$R$6:$R$35,P$74),0))</f>
        <v>-60000</v>
      </c>
      <c r="Q75" cm="1">
        <f t="array" ref="Q75">IF($O75=0,-AUP_EK,IF($O75&gt;Q$74,0,INDEX('AUP Modell'!$O$6:$O$35,$O75))+IF($O75=Q$74,INDEX('AUP Modell'!$R$6:$R$35,Q$74),0))</f>
        <v>-60000</v>
      </c>
      <c r="R75" cm="1">
        <f t="array" ref="R75">IF($O75=0,-AUP_EK,IF($O75&gt;R$74,0,INDEX('AUP Modell'!$O$6:$O$35,$O75))+IF($O75=R$74,INDEX('AUP Modell'!$R$6:$R$35,R$74),0))</f>
        <v>-60000</v>
      </c>
      <c r="S75" cm="1">
        <f t="array" ref="S75">IF($O75=0,-AUP_EK,IF($O75&gt;S$74,0,INDEX('AUP Modell'!$O$6:$O$35,$O75))+IF($O75=S$74,INDEX('AUP Modell'!$R$6:$R$35,S$74),0))</f>
        <v>-60000</v>
      </c>
      <c r="T75" cm="1">
        <f t="array" ref="T75">IF($O75=0,-AUP_EK,IF($O75&gt;T$74,0,INDEX('AUP Modell'!$O$6:$O$35,$O75))+IF($O75=T$74,INDEX('AUP Modell'!$R$6:$R$35,T$74),0))</f>
        <v>-60000</v>
      </c>
      <c r="U75" cm="1">
        <f t="array" ref="U75">IF($O75=0,-AUP_EK,IF($O75&gt;U$74,0,INDEX('AUP Modell'!$O$6:$O$35,$O75))+IF($O75=U$74,INDEX('AUP Modell'!$R$6:$R$35,U$74),0))</f>
        <v>-60000</v>
      </c>
      <c r="V75" cm="1">
        <f t="array" ref="V75">IF($O75=0,-AUP_EK,IF($O75&gt;V$74,0,INDEX('AUP Modell'!$O$6:$O$35,$O75))+IF($O75=V$74,INDEX('AUP Modell'!$R$6:$R$35,V$74),0))</f>
        <v>-60000</v>
      </c>
      <c r="W75" cm="1">
        <f t="array" ref="W75">IF($O75=0,-AUP_EK,IF($O75&gt;W$74,0,INDEX('AUP Modell'!$O$6:$O$35,$O75))+IF($O75=W$74,INDEX('AUP Modell'!$R$6:$R$35,W$74),0))</f>
        <v>-60000</v>
      </c>
      <c r="X75" cm="1">
        <f t="array" ref="X75">IF($O75=0,-AUP_EK,IF($O75&gt;X$74,0,INDEX('AUP Modell'!$O$6:$O$35,$O75))+IF($O75=X$74,INDEX('AUP Modell'!$R$6:$R$35,X$74),0))</f>
        <v>-60000</v>
      </c>
      <c r="Y75" cm="1">
        <f t="array" ref="Y75">IF($O75=0,-AUP_EK,IF($O75&gt;Y$74,0,INDEX('AUP Modell'!$O$6:$O$35,$O75))+IF($O75=Y$74,INDEX('AUP Modell'!$R$6:$R$35,Y$74),0))</f>
        <v>-60000</v>
      </c>
      <c r="Z75" cm="1">
        <f t="array" ref="Z75">IF($O75=0,-AUP_EK,IF($O75&gt;Z$74,0,INDEX('AUP Modell'!$O$6:$O$35,$O75))+IF($O75=Z$74,INDEX('AUP Modell'!$R$6:$R$35,Z$74),0))</f>
        <v>-60000</v>
      </c>
      <c r="AA75" cm="1">
        <f t="array" ref="AA75">IF($O75=0,-AUP_EK,IF($O75&gt;AA$74,0,INDEX('AUP Modell'!$O$6:$O$35,$O75))+IF($O75=AA$74,INDEX('AUP Modell'!$R$6:$R$35,AA$74),0))</f>
        <v>-60000</v>
      </c>
      <c r="AB75" cm="1">
        <f t="array" ref="AB75">IF($O75=0,-AUP_EK,IF($O75&gt;AB$74,0,INDEX('AUP Modell'!$O$6:$O$35,$O75))+IF($O75=AB$74,INDEX('AUP Modell'!$R$6:$R$35,AB$74),0))</f>
        <v>-60000</v>
      </c>
      <c r="AC75" cm="1">
        <f t="array" ref="AC75">IF($O75=0,-AUP_EK,IF($O75&gt;AC$74,0,INDEX('AUP Modell'!$O$6:$O$35,$O75))+IF($O75=AC$74,INDEX('AUP Modell'!$R$6:$R$35,AC$74),0))</f>
        <v>-60000</v>
      </c>
      <c r="AD75" cm="1">
        <f t="array" ref="AD75">IF($O75=0,-AUP_EK,IF($O75&gt;AD$74,0,INDEX('AUP Modell'!$O$6:$O$35,$O75))+IF($O75=AD$74,INDEX('AUP Modell'!$R$6:$R$35,AD$74),0))</f>
        <v>-60000</v>
      </c>
      <c r="AE75" cm="1">
        <f t="array" ref="AE75">IF($O75=0,-AUP_EK,IF($O75&gt;AE$74,0,INDEX('AUP Modell'!$O$6:$O$35,$O75))+IF($O75=AE$74,INDEX('AUP Modell'!$R$6:$R$35,AE$74),0))</f>
        <v>-60000</v>
      </c>
      <c r="AF75" cm="1">
        <f t="array" ref="AF75">IF($O75=0,-AUP_EK,IF($O75&gt;AF$74,0,INDEX('AUP Modell'!$O$6:$O$35,$O75))+IF($O75=AF$74,INDEX('AUP Modell'!$R$6:$R$35,AF$74),0))</f>
        <v>-60000</v>
      </c>
      <c r="AG75" cm="1">
        <f t="array" ref="AG75">IF($O75=0,-AUP_EK,IF($O75&gt;AG$74,0,INDEX('AUP Modell'!$O$6:$O$35,$O75))+IF($O75=AG$74,INDEX('AUP Modell'!$R$6:$R$35,AG$74),0))</f>
        <v>-60000</v>
      </c>
      <c r="AH75" cm="1">
        <f t="array" ref="AH75">IF($O75=0,-AUP_EK,IF($O75&gt;AH$74,0,INDEX('AUP Modell'!$O$6:$O$35,$O75))+IF($O75=AH$74,INDEX('AUP Modell'!$R$6:$R$35,AH$74),0))</f>
        <v>-60000</v>
      </c>
      <c r="AI75" cm="1">
        <f t="array" ref="AI75">IF($O75=0,-AUP_EK,IF($O75&gt;AI$74,0,INDEX('AUP Modell'!$O$6:$O$35,$O75))+IF($O75=AI$74,INDEX('AUP Modell'!$R$6:$R$35,AI$74),0))</f>
        <v>-60000</v>
      </c>
      <c r="AJ75" cm="1">
        <f t="array" ref="AJ75">IF($O75=0,-AUP_EK,IF($O75&gt;AJ$74,0,INDEX('AUP Modell'!$O$6:$O$35,$O75))+IF($O75=AJ$74,INDEX('AUP Modell'!$R$6:$R$35,AJ$74),0))</f>
        <v>-60000</v>
      </c>
      <c r="AK75" cm="1">
        <f t="array" ref="AK75">IF($O75=0,-AUP_EK,IF($O75&gt;AK$74,0,INDEX('AUP Modell'!$O$6:$O$35,$O75))+IF($O75=AK$74,INDEX('AUP Modell'!$R$6:$R$35,AK$74),0))</f>
        <v>-60000</v>
      </c>
      <c r="AL75" cm="1">
        <f t="array" ref="AL75">IF($O75=0,-AUP_EK,IF($O75&gt;AL$74,0,INDEX('AUP Modell'!$O$6:$O$35,$O75))+IF($O75=AL$74,INDEX('AUP Modell'!$R$6:$R$35,AL$74),0))</f>
        <v>-60000</v>
      </c>
      <c r="AM75" cm="1">
        <f t="array" ref="AM75">IF($O75=0,-AUP_EK,IF($O75&gt;AM$74,0,INDEX('AUP Modell'!$O$6:$O$35,$O75))+IF($O75=AM$74,INDEX('AUP Modell'!$R$6:$R$35,AM$74),0))</f>
        <v>-60000</v>
      </c>
      <c r="AN75" cm="1">
        <f t="array" ref="AN75">IF($O75=0,-AUP_EK,IF($O75&gt;AN$74,0,INDEX('AUP Modell'!$O$6:$O$35,$O75))+IF($O75=AN$74,INDEX('AUP Modell'!$R$6:$R$35,AN$74),0))</f>
        <v>-60000</v>
      </c>
      <c r="AO75" cm="1">
        <f t="array" ref="AO75">IF($O75=0,-AUP_EK,IF($O75&gt;AO$74,0,INDEX('AUP Modell'!$O$6:$O$35,$O75))+IF($O75=AO$74,INDEX('AUP Modell'!$R$6:$R$35,AO$74),0))</f>
        <v>-60000</v>
      </c>
      <c r="AP75" cm="1">
        <f t="array" ref="AP75">IF($O75=0,-AUP_EK,IF($O75&gt;AP$74,0,INDEX('AUP Modell'!$O$6:$O$35,$O75))+IF($O75=AP$74,INDEX('AUP Modell'!$R$6:$R$35,AP$74),0))</f>
        <v>-60000</v>
      </c>
      <c r="AQ75" cm="1">
        <f t="array" ref="AQ75">IF($O75=0,-AUP_EK,IF($O75&gt;AQ$74,0,INDEX('AUP Modell'!$O$6:$O$35,$O75))+IF($O75=AQ$74,INDEX('AUP Modell'!$R$6:$R$35,AQ$74),0))</f>
        <v>-60000</v>
      </c>
      <c r="AR75" cm="1">
        <f t="array" ref="AR75">IF($O75=0,-AUP_EK,IF($O75&gt;AR$74,0,INDEX('AUP Modell'!$O$6:$O$35,$O75))+IF($O75=AR$74,INDEX('AUP Modell'!$R$6:$R$35,AR$74),0))</f>
        <v>-60000</v>
      </c>
      <c r="AS75" cm="1">
        <f t="array" ref="AS75">IF($O75=0,-AUP_EK,IF($O75&gt;AS$74,0,INDEX('AUP Modell'!$O$6:$O$35,$O75))+IF($O75=AS$74,INDEX('AUP Modell'!$R$6:$R$35,AS$74),0))</f>
        <v>-60000</v>
      </c>
    </row>
    <row r="76" spans="2:45" x14ac:dyDescent="0.25">
      <c r="B76" s="42">
        <v>2</v>
      </c>
      <c r="C76" s="43" cm="1">
        <f t="array" ref="C76">INDEX($P$106:$AS$106,$B76)</f>
        <v>-0.15601088822501641</v>
      </c>
      <c r="D76" s="44" cm="1">
        <f t="array" ref="D76">INDEX($P$107:$AS$107,$B76)</f>
        <v>-17103.440400000021</v>
      </c>
      <c r="E76" s="70" cm="1">
        <f t="array" ref="E76">IF(AUP_EK=0,"",INDEX($P$108:$AS$108,$B76)/AUP_EK)</f>
        <v>0.71494265999999962</v>
      </c>
      <c r="F76" s="65"/>
      <c r="O76">
        <v>1</v>
      </c>
      <c r="P76" cm="1">
        <f t="array" ref="P76">IF($O76=0,-AUP_EK,IF($O76&gt;P$74,0,INDEX('AUP Modell'!$O$6:$O$35,$O76))+IF($O76=P$74,INDEX('AUP Modell'!$R$6:$R$35,P$74),0))</f>
        <v>30289.56</v>
      </c>
      <c r="Q76" cm="1">
        <f t="array" ref="Q76">IF($O76=0,-AUP_EK,IF($O76&gt;Q$74,0,INDEX('AUP Modell'!$O$6:$O$35,$O76))+IF($O76=Q$74,INDEX('AUP Modell'!$R$6:$R$35,Q$74),0))</f>
        <v>1009.5600000000013</v>
      </c>
      <c r="R76" cm="1">
        <f t="array" ref="R76">IF($O76=0,-AUP_EK,IF($O76&gt;R$74,0,INDEX('AUP Modell'!$O$6:$O$35,$O76))+IF($O76=R$74,INDEX('AUP Modell'!$R$6:$R$35,R$74),0))</f>
        <v>1009.5600000000013</v>
      </c>
      <c r="S76" cm="1">
        <f t="array" ref="S76">IF($O76=0,-AUP_EK,IF($O76&gt;S$74,0,INDEX('AUP Modell'!$O$6:$O$35,$O76))+IF($O76=S$74,INDEX('AUP Modell'!$R$6:$R$35,S$74),0))</f>
        <v>1009.5600000000013</v>
      </c>
      <c r="T76" cm="1">
        <f t="array" ref="T76">IF($O76=0,-AUP_EK,IF($O76&gt;T$74,0,INDEX('AUP Modell'!$O$6:$O$35,$O76))+IF($O76=T$74,INDEX('AUP Modell'!$R$6:$R$35,T$74),0))</f>
        <v>1009.5600000000013</v>
      </c>
      <c r="U76" cm="1">
        <f t="array" ref="U76">IF($O76=0,-AUP_EK,IF($O76&gt;U$74,0,INDEX('AUP Modell'!$O$6:$O$35,$O76))+IF($O76=U$74,INDEX('AUP Modell'!$R$6:$R$35,U$74),0))</f>
        <v>1009.5600000000013</v>
      </c>
      <c r="V76" cm="1">
        <f t="array" ref="V76">IF($O76=0,-AUP_EK,IF($O76&gt;V$74,0,INDEX('AUP Modell'!$O$6:$O$35,$O76))+IF($O76=V$74,INDEX('AUP Modell'!$R$6:$R$35,V$74),0))</f>
        <v>1009.5600000000013</v>
      </c>
      <c r="W76" cm="1">
        <f t="array" ref="W76">IF($O76=0,-AUP_EK,IF($O76&gt;W$74,0,INDEX('AUP Modell'!$O$6:$O$35,$O76))+IF($O76=W$74,INDEX('AUP Modell'!$R$6:$R$35,W$74),0))</f>
        <v>1009.5600000000013</v>
      </c>
      <c r="X76" cm="1">
        <f t="array" ref="X76">IF($O76=0,-AUP_EK,IF($O76&gt;X$74,0,INDEX('AUP Modell'!$O$6:$O$35,$O76))+IF($O76=X$74,INDEX('AUP Modell'!$R$6:$R$35,X$74),0))</f>
        <v>1009.5600000000013</v>
      </c>
      <c r="Y76" cm="1">
        <f t="array" ref="Y76">IF($O76=0,-AUP_EK,IF($O76&gt;Y$74,0,INDEX('AUP Modell'!$O$6:$O$35,$O76))+IF($O76=Y$74,INDEX('AUP Modell'!$R$6:$R$35,Y$74),0))</f>
        <v>1009.5600000000013</v>
      </c>
      <c r="Z76" cm="1">
        <f t="array" ref="Z76">IF($O76=0,-AUP_EK,IF($O76&gt;Z$74,0,INDEX('AUP Modell'!$O$6:$O$35,$O76))+IF($O76=Z$74,INDEX('AUP Modell'!$R$6:$R$35,Z$74),0))</f>
        <v>1009.5600000000013</v>
      </c>
      <c r="AA76" cm="1">
        <f t="array" ref="AA76">IF($O76=0,-AUP_EK,IF($O76&gt;AA$74,0,INDEX('AUP Modell'!$O$6:$O$35,$O76))+IF($O76=AA$74,INDEX('AUP Modell'!$R$6:$R$35,AA$74),0))</f>
        <v>1009.5600000000013</v>
      </c>
      <c r="AB76" cm="1">
        <f t="array" ref="AB76">IF($O76=0,-AUP_EK,IF($O76&gt;AB$74,0,INDEX('AUP Modell'!$O$6:$O$35,$O76))+IF($O76=AB$74,INDEX('AUP Modell'!$R$6:$R$35,AB$74),0))</f>
        <v>1009.5600000000013</v>
      </c>
      <c r="AC76" cm="1">
        <f t="array" ref="AC76">IF($O76=0,-AUP_EK,IF($O76&gt;AC$74,0,INDEX('AUP Modell'!$O$6:$O$35,$O76))+IF($O76=AC$74,INDEX('AUP Modell'!$R$6:$R$35,AC$74),0))</f>
        <v>1009.5600000000013</v>
      </c>
      <c r="AD76" cm="1">
        <f t="array" ref="AD76">IF($O76=0,-AUP_EK,IF($O76&gt;AD$74,0,INDEX('AUP Modell'!$O$6:$O$35,$O76))+IF($O76=AD$74,INDEX('AUP Modell'!$R$6:$R$35,AD$74),0))</f>
        <v>1009.5600000000013</v>
      </c>
      <c r="AE76" cm="1">
        <f t="array" ref="AE76">IF($O76=0,-AUP_EK,IF($O76&gt;AE$74,0,INDEX('AUP Modell'!$O$6:$O$35,$O76))+IF($O76=AE$74,INDEX('AUP Modell'!$R$6:$R$35,AE$74),0))</f>
        <v>1009.5600000000013</v>
      </c>
      <c r="AF76" cm="1">
        <f t="array" ref="AF76">IF($O76=0,-AUP_EK,IF($O76&gt;AF$74,0,INDEX('AUP Modell'!$O$6:$O$35,$O76))+IF($O76=AF$74,INDEX('AUP Modell'!$R$6:$R$35,AF$74),0))</f>
        <v>1009.5600000000013</v>
      </c>
      <c r="AG76" cm="1">
        <f t="array" ref="AG76">IF($O76=0,-AUP_EK,IF($O76&gt;AG$74,0,INDEX('AUP Modell'!$O$6:$O$35,$O76))+IF($O76=AG$74,INDEX('AUP Modell'!$R$6:$R$35,AG$74),0))</f>
        <v>1009.5600000000013</v>
      </c>
      <c r="AH76" cm="1">
        <f t="array" ref="AH76">IF($O76=0,-AUP_EK,IF($O76&gt;AH$74,0,INDEX('AUP Modell'!$O$6:$O$35,$O76))+IF($O76=AH$74,INDEX('AUP Modell'!$R$6:$R$35,AH$74),0))</f>
        <v>1009.5600000000013</v>
      </c>
      <c r="AI76" cm="1">
        <f t="array" ref="AI76">IF($O76=0,-AUP_EK,IF($O76&gt;AI$74,0,INDEX('AUP Modell'!$O$6:$O$35,$O76))+IF($O76=AI$74,INDEX('AUP Modell'!$R$6:$R$35,AI$74),0))</f>
        <v>1009.5600000000013</v>
      </c>
      <c r="AJ76" cm="1">
        <f t="array" ref="AJ76">IF($O76=0,-AUP_EK,IF($O76&gt;AJ$74,0,INDEX('AUP Modell'!$O$6:$O$35,$O76))+IF($O76=AJ$74,INDEX('AUP Modell'!$R$6:$R$35,AJ$74),0))</f>
        <v>1009.5600000000013</v>
      </c>
      <c r="AK76" cm="1">
        <f t="array" ref="AK76">IF($O76=0,-AUP_EK,IF($O76&gt;AK$74,0,INDEX('AUP Modell'!$O$6:$O$35,$O76))+IF($O76=AK$74,INDEX('AUP Modell'!$R$6:$R$35,AK$74),0))</f>
        <v>1009.5600000000013</v>
      </c>
      <c r="AL76" cm="1">
        <f t="array" ref="AL76">IF($O76=0,-AUP_EK,IF($O76&gt;AL$74,0,INDEX('AUP Modell'!$O$6:$O$35,$O76))+IF($O76=AL$74,INDEX('AUP Modell'!$R$6:$R$35,AL$74),0))</f>
        <v>1009.5600000000013</v>
      </c>
      <c r="AM76" cm="1">
        <f t="array" ref="AM76">IF($O76=0,-AUP_EK,IF($O76&gt;AM$74,0,INDEX('AUP Modell'!$O$6:$O$35,$O76))+IF($O76=AM$74,INDEX('AUP Modell'!$R$6:$R$35,AM$74),0))</f>
        <v>1009.5600000000013</v>
      </c>
      <c r="AN76" cm="1">
        <f t="array" ref="AN76">IF($O76=0,-AUP_EK,IF($O76&gt;AN$74,0,INDEX('AUP Modell'!$O$6:$O$35,$O76))+IF($O76=AN$74,INDEX('AUP Modell'!$R$6:$R$35,AN$74),0))</f>
        <v>1009.5600000000013</v>
      </c>
      <c r="AO76" cm="1">
        <f t="array" ref="AO76">IF($O76=0,-AUP_EK,IF($O76&gt;AO$74,0,INDEX('AUP Modell'!$O$6:$O$35,$O76))+IF($O76=AO$74,INDEX('AUP Modell'!$R$6:$R$35,AO$74),0))</f>
        <v>1009.5600000000013</v>
      </c>
      <c r="AP76" cm="1">
        <f t="array" ref="AP76">IF($O76=0,-AUP_EK,IF($O76&gt;AP$74,0,INDEX('AUP Modell'!$O$6:$O$35,$O76))+IF($O76=AP$74,INDEX('AUP Modell'!$R$6:$R$35,AP$74),0))</f>
        <v>1009.5600000000013</v>
      </c>
      <c r="AQ76" cm="1">
        <f t="array" ref="AQ76">IF($O76=0,-AUP_EK,IF($O76&gt;AQ$74,0,INDEX('AUP Modell'!$O$6:$O$35,$O76))+IF($O76=AQ$74,INDEX('AUP Modell'!$R$6:$R$35,AQ$74),0))</f>
        <v>1009.5600000000013</v>
      </c>
      <c r="AR76" cm="1">
        <f t="array" ref="AR76">IF($O76=0,-AUP_EK,IF($O76&gt;AR$74,0,INDEX('AUP Modell'!$O$6:$O$35,$O76))+IF($O76=AR$74,INDEX('AUP Modell'!$R$6:$R$35,AR$74),0))</f>
        <v>1009.5600000000013</v>
      </c>
      <c r="AS76" cm="1">
        <f t="array" ref="AS76">IF($O76=0,-AUP_EK,IF($O76&gt;AS$74,0,INDEX('AUP Modell'!$O$6:$O$35,$O76))+IF($O76=AS$74,INDEX('AUP Modell'!$R$6:$R$35,AS$74),0))</f>
        <v>1009.5600000000013</v>
      </c>
    </row>
    <row r="77" spans="2:45" x14ac:dyDescent="0.25">
      <c r="B77" s="42">
        <v>3</v>
      </c>
      <c r="C77" s="43" cm="1">
        <f t="array" ref="C77">INDEX($P$106:$AS$106,$B77)</f>
        <v>-2.4152511749026884E-2</v>
      </c>
      <c r="D77" s="44" cm="1">
        <f t="array" ref="D77">INDEX($P$107:$AS$107,$B77)</f>
        <v>-4170.8898228000471</v>
      </c>
      <c r="E77" s="70" cm="1">
        <f t="array" ref="E77">IF(AUP_EK=0,"",INDEX($P$108:$AS$108,$B77)/AUP_EK)</f>
        <v>0.93048516961999916</v>
      </c>
      <c r="F77" s="65"/>
      <c r="O77">
        <v>2</v>
      </c>
      <c r="P77" cm="1">
        <f t="array" ref="P77">IF($O77=0,-AUP_EK,IF($O77&gt;P$74,0,INDEX('AUP Modell'!$O$6:$O$35,$O77))+IF($O77=P$74,INDEX('AUP Modell'!$R$6:$R$35,P$74),0))</f>
        <v>0</v>
      </c>
      <c r="Q77" cm="1">
        <f t="array" ref="Q77">IF($O77=0,-AUP_EK,IF($O77&gt;Q$74,0,INDEX('AUP Modell'!$O$6:$O$35,$O77))+IF($O77=Q$74,INDEX('AUP Modell'!$R$6:$R$35,Q$74),0))</f>
        <v>41886.999599999981</v>
      </c>
      <c r="R77" cm="1">
        <f t="array" ref="R77">IF($O77=0,-AUP_EK,IF($O77&gt;R$74,0,INDEX('AUP Modell'!$O$6:$O$35,$O77))+IF($O77=R$74,INDEX('AUP Modell'!$R$6:$R$35,R$74),0))</f>
        <v>1003.1196000000018</v>
      </c>
      <c r="S77" cm="1">
        <f t="array" ref="S77">IF($O77=0,-AUP_EK,IF($O77&gt;S$74,0,INDEX('AUP Modell'!$O$6:$O$35,$O77))+IF($O77=S$74,INDEX('AUP Modell'!$R$6:$R$35,S$74),0))</f>
        <v>1003.1196000000018</v>
      </c>
      <c r="T77" cm="1">
        <f t="array" ref="T77">IF($O77=0,-AUP_EK,IF($O77&gt;T$74,0,INDEX('AUP Modell'!$O$6:$O$35,$O77))+IF($O77=T$74,INDEX('AUP Modell'!$R$6:$R$35,T$74),0))</f>
        <v>1003.1196000000018</v>
      </c>
      <c r="U77" cm="1">
        <f t="array" ref="U77">IF($O77=0,-AUP_EK,IF($O77&gt;U$74,0,INDEX('AUP Modell'!$O$6:$O$35,$O77))+IF($O77=U$74,INDEX('AUP Modell'!$R$6:$R$35,U$74),0))</f>
        <v>1003.1196000000018</v>
      </c>
      <c r="V77" cm="1">
        <f t="array" ref="V77">IF($O77=0,-AUP_EK,IF($O77&gt;V$74,0,INDEX('AUP Modell'!$O$6:$O$35,$O77))+IF($O77=V$74,INDEX('AUP Modell'!$R$6:$R$35,V$74),0))</f>
        <v>1003.1196000000018</v>
      </c>
      <c r="W77" cm="1">
        <f t="array" ref="W77">IF($O77=0,-AUP_EK,IF($O77&gt;W$74,0,INDEX('AUP Modell'!$O$6:$O$35,$O77))+IF($O77=W$74,INDEX('AUP Modell'!$R$6:$R$35,W$74),0))</f>
        <v>1003.1196000000018</v>
      </c>
      <c r="X77" cm="1">
        <f t="array" ref="X77">IF($O77=0,-AUP_EK,IF($O77&gt;X$74,0,INDEX('AUP Modell'!$O$6:$O$35,$O77))+IF($O77=X$74,INDEX('AUP Modell'!$R$6:$R$35,X$74),0))</f>
        <v>1003.1196000000018</v>
      </c>
      <c r="Y77" cm="1">
        <f t="array" ref="Y77">IF($O77=0,-AUP_EK,IF($O77&gt;Y$74,0,INDEX('AUP Modell'!$O$6:$O$35,$O77))+IF($O77=Y$74,INDEX('AUP Modell'!$R$6:$R$35,Y$74),0))</f>
        <v>1003.1196000000018</v>
      </c>
      <c r="Z77" cm="1">
        <f t="array" ref="Z77">IF($O77=0,-AUP_EK,IF($O77&gt;Z$74,0,INDEX('AUP Modell'!$O$6:$O$35,$O77))+IF($O77=Z$74,INDEX('AUP Modell'!$R$6:$R$35,Z$74),0))</f>
        <v>1003.1196000000018</v>
      </c>
      <c r="AA77" cm="1">
        <f t="array" ref="AA77">IF($O77=0,-AUP_EK,IF($O77&gt;AA$74,0,INDEX('AUP Modell'!$O$6:$O$35,$O77))+IF($O77=AA$74,INDEX('AUP Modell'!$R$6:$R$35,AA$74),0))</f>
        <v>1003.1196000000018</v>
      </c>
      <c r="AB77" cm="1">
        <f t="array" ref="AB77">IF($O77=0,-AUP_EK,IF($O77&gt;AB$74,0,INDEX('AUP Modell'!$O$6:$O$35,$O77))+IF($O77=AB$74,INDEX('AUP Modell'!$R$6:$R$35,AB$74),0))</f>
        <v>1003.1196000000018</v>
      </c>
      <c r="AC77" cm="1">
        <f t="array" ref="AC77">IF($O77=0,-AUP_EK,IF($O77&gt;AC$74,0,INDEX('AUP Modell'!$O$6:$O$35,$O77))+IF($O77=AC$74,INDEX('AUP Modell'!$R$6:$R$35,AC$74),0))</f>
        <v>1003.1196000000018</v>
      </c>
      <c r="AD77" cm="1">
        <f t="array" ref="AD77">IF($O77=0,-AUP_EK,IF($O77&gt;AD$74,0,INDEX('AUP Modell'!$O$6:$O$35,$O77))+IF($O77=AD$74,INDEX('AUP Modell'!$R$6:$R$35,AD$74),0))</f>
        <v>1003.1196000000018</v>
      </c>
      <c r="AE77" cm="1">
        <f t="array" ref="AE77">IF($O77=0,-AUP_EK,IF($O77&gt;AE$74,0,INDEX('AUP Modell'!$O$6:$O$35,$O77))+IF($O77=AE$74,INDEX('AUP Modell'!$R$6:$R$35,AE$74),0))</f>
        <v>1003.1196000000018</v>
      </c>
      <c r="AF77" cm="1">
        <f t="array" ref="AF77">IF($O77=0,-AUP_EK,IF($O77&gt;AF$74,0,INDEX('AUP Modell'!$O$6:$O$35,$O77))+IF($O77=AF$74,INDEX('AUP Modell'!$R$6:$R$35,AF$74),0))</f>
        <v>1003.1196000000018</v>
      </c>
      <c r="AG77" cm="1">
        <f t="array" ref="AG77">IF($O77=0,-AUP_EK,IF($O77&gt;AG$74,0,INDEX('AUP Modell'!$O$6:$O$35,$O77))+IF($O77=AG$74,INDEX('AUP Modell'!$R$6:$R$35,AG$74),0))</f>
        <v>1003.1196000000018</v>
      </c>
      <c r="AH77" cm="1">
        <f t="array" ref="AH77">IF($O77=0,-AUP_EK,IF($O77&gt;AH$74,0,INDEX('AUP Modell'!$O$6:$O$35,$O77))+IF($O77=AH$74,INDEX('AUP Modell'!$R$6:$R$35,AH$74),0))</f>
        <v>1003.1196000000018</v>
      </c>
      <c r="AI77" cm="1">
        <f t="array" ref="AI77">IF($O77=0,-AUP_EK,IF($O77&gt;AI$74,0,INDEX('AUP Modell'!$O$6:$O$35,$O77))+IF($O77=AI$74,INDEX('AUP Modell'!$R$6:$R$35,AI$74),0))</f>
        <v>1003.1196000000018</v>
      </c>
      <c r="AJ77" cm="1">
        <f t="array" ref="AJ77">IF($O77=0,-AUP_EK,IF($O77&gt;AJ$74,0,INDEX('AUP Modell'!$O$6:$O$35,$O77))+IF($O77=AJ$74,INDEX('AUP Modell'!$R$6:$R$35,AJ$74),0))</f>
        <v>1003.1196000000018</v>
      </c>
      <c r="AK77" cm="1">
        <f t="array" ref="AK77">IF($O77=0,-AUP_EK,IF($O77&gt;AK$74,0,INDEX('AUP Modell'!$O$6:$O$35,$O77))+IF($O77=AK$74,INDEX('AUP Modell'!$R$6:$R$35,AK$74),0))</f>
        <v>1003.1196000000018</v>
      </c>
      <c r="AL77" cm="1">
        <f t="array" ref="AL77">IF($O77=0,-AUP_EK,IF($O77&gt;AL$74,0,INDEX('AUP Modell'!$O$6:$O$35,$O77))+IF($O77=AL$74,INDEX('AUP Modell'!$R$6:$R$35,AL$74),0))</f>
        <v>1003.1196000000018</v>
      </c>
      <c r="AM77" cm="1">
        <f t="array" ref="AM77">IF($O77=0,-AUP_EK,IF($O77&gt;AM$74,0,INDEX('AUP Modell'!$O$6:$O$35,$O77))+IF($O77=AM$74,INDEX('AUP Modell'!$R$6:$R$35,AM$74),0))</f>
        <v>1003.1196000000018</v>
      </c>
      <c r="AN77" cm="1">
        <f t="array" ref="AN77">IF($O77=0,-AUP_EK,IF($O77&gt;AN$74,0,INDEX('AUP Modell'!$O$6:$O$35,$O77))+IF($O77=AN$74,INDEX('AUP Modell'!$R$6:$R$35,AN$74),0))</f>
        <v>1003.1196000000018</v>
      </c>
      <c r="AO77" cm="1">
        <f t="array" ref="AO77">IF($O77=0,-AUP_EK,IF($O77&gt;AO$74,0,INDEX('AUP Modell'!$O$6:$O$35,$O77))+IF($O77=AO$74,INDEX('AUP Modell'!$R$6:$R$35,AO$74),0))</f>
        <v>1003.1196000000018</v>
      </c>
      <c r="AP77" cm="1">
        <f t="array" ref="AP77">IF($O77=0,-AUP_EK,IF($O77&gt;AP$74,0,INDEX('AUP Modell'!$O$6:$O$35,$O77))+IF($O77=AP$74,INDEX('AUP Modell'!$R$6:$R$35,AP$74),0))</f>
        <v>1003.1196000000018</v>
      </c>
      <c r="AQ77" cm="1">
        <f t="array" ref="AQ77">IF($O77=0,-AUP_EK,IF($O77&gt;AQ$74,0,INDEX('AUP Modell'!$O$6:$O$35,$O77))+IF($O77=AQ$74,INDEX('AUP Modell'!$R$6:$R$35,AQ$74),0))</f>
        <v>1003.1196000000018</v>
      </c>
      <c r="AR77" cm="1">
        <f t="array" ref="AR77">IF($O77=0,-AUP_EK,IF($O77&gt;AR$74,0,INDEX('AUP Modell'!$O$6:$O$35,$O77))+IF($O77=AR$74,INDEX('AUP Modell'!$R$6:$R$35,AR$74),0))</f>
        <v>1003.1196000000018</v>
      </c>
      <c r="AS77" cm="1">
        <f t="array" ref="AS77">IF($O77=0,-AUP_EK,IF($O77&gt;AS$74,0,INDEX('AUP Modell'!$O$6:$O$35,$O77))+IF($O77=AS$74,INDEX('AUP Modell'!$R$6:$R$35,AS$74),0))</f>
        <v>1003.1196000000018</v>
      </c>
    </row>
    <row r="78" spans="2:45" x14ac:dyDescent="0.25">
      <c r="B78" s="42">
        <v>4</v>
      </c>
      <c r="C78" s="43" cm="1">
        <f t="array" ref="C78">INDEX($P$106:$AS$106,$B78)</f>
        <v>3.6766915662017396E-2</v>
      </c>
      <c r="D78" s="44" cm="1">
        <f t="array" ref="D78">INDEX($P$107:$AS$107,$B78)</f>
        <v>9095.5615952195949</v>
      </c>
      <c r="E78" s="70" cm="1">
        <f t="array" ref="E78">IF(AUP_EK=0,"",INDEX($P$108:$AS$108,$B78)/AUP_EK)</f>
        <v>1.15159269325366</v>
      </c>
      <c r="F78" s="65"/>
      <c r="O78">
        <v>3</v>
      </c>
      <c r="P78" cm="1">
        <f t="array" ref="P78">IF($O78=0,-AUP_EK,IF($O78&gt;P$74,0,INDEX('AUP Modell'!$O$6:$O$35,$O78))+IF($O78=P$74,INDEX('AUP Modell'!$R$6:$R$35,P$74),0))</f>
        <v>0</v>
      </c>
      <c r="Q78" cm="1">
        <f t="array" ref="Q78">IF($O78=0,-AUP_EK,IF($O78&gt;Q$74,0,INDEX('AUP Modell'!$O$6:$O$35,$O78))+IF($O78=Q$74,INDEX('AUP Modell'!$R$6:$R$35,Q$74),0))</f>
        <v>0</v>
      </c>
      <c r="R78" cm="1">
        <f t="array" ref="R78">IF($O78=0,-AUP_EK,IF($O78&gt;R$74,0,INDEX('AUP Modell'!$O$6:$O$35,$O78))+IF($O78=R$74,INDEX('AUP Modell'!$R$6:$R$35,R$74),0))</f>
        <v>53816.43057719995</v>
      </c>
      <c r="S78" cm="1">
        <f t="array" ref="S78">IF($O78=0,-AUP_EK,IF($O78&gt;S$74,0,INDEX('AUP Modell'!$O$6:$O$35,$O78))+IF($O78=S$74,INDEX('AUP Modell'!$R$6:$R$35,S$74),0))</f>
        <v>994.57833719999962</v>
      </c>
      <c r="T78" cm="1">
        <f t="array" ref="T78">IF($O78=0,-AUP_EK,IF($O78&gt;T$74,0,INDEX('AUP Modell'!$O$6:$O$35,$O78))+IF($O78=T$74,INDEX('AUP Modell'!$R$6:$R$35,T$74),0))</f>
        <v>994.57833719999962</v>
      </c>
      <c r="U78" cm="1">
        <f t="array" ref="U78">IF($O78=0,-AUP_EK,IF($O78&gt;U$74,0,INDEX('AUP Modell'!$O$6:$O$35,$O78))+IF($O78=U$74,INDEX('AUP Modell'!$R$6:$R$35,U$74),0))</f>
        <v>994.57833719999962</v>
      </c>
      <c r="V78" cm="1">
        <f t="array" ref="V78">IF($O78=0,-AUP_EK,IF($O78&gt;V$74,0,INDEX('AUP Modell'!$O$6:$O$35,$O78))+IF($O78=V$74,INDEX('AUP Modell'!$R$6:$R$35,V$74),0))</f>
        <v>994.57833719999962</v>
      </c>
      <c r="W78" cm="1">
        <f t="array" ref="W78">IF($O78=0,-AUP_EK,IF($O78&gt;W$74,0,INDEX('AUP Modell'!$O$6:$O$35,$O78))+IF($O78=W$74,INDEX('AUP Modell'!$R$6:$R$35,W$74),0))</f>
        <v>994.57833719999962</v>
      </c>
      <c r="X78" cm="1">
        <f t="array" ref="X78">IF($O78=0,-AUP_EK,IF($O78&gt;X$74,0,INDEX('AUP Modell'!$O$6:$O$35,$O78))+IF($O78=X$74,INDEX('AUP Modell'!$R$6:$R$35,X$74),0))</f>
        <v>994.57833719999962</v>
      </c>
      <c r="Y78" cm="1">
        <f t="array" ref="Y78">IF($O78=0,-AUP_EK,IF($O78&gt;Y$74,0,INDEX('AUP Modell'!$O$6:$O$35,$O78))+IF($O78=Y$74,INDEX('AUP Modell'!$R$6:$R$35,Y$74),0))</f>
        <v>994.57833719999962</v>
      </c>
      <c r="Z78" cm="1">
        <f t="array" ref="Z78">IF($O78=0,-AUP_EK,IF($O78&gt;Z$74,0,INDEX('AUP Modell'!$O$6:$O$35,$O78))+IF($O78=Z$74,INDEX('AUP Modell'!$R$6:$R$35,Z$74),0))</f>
        <v>994.57833719999962</v>
      </c>
      <c r="AA78" cm="1">
        <f t="array" ref="AA78">IF($O78=0,-AUP_EK,IF($O78&gt;AA$74,0,INDEX('AUP Modell'!$O$6:$O$35,$O78))+IF($O78=AA$74,INDEX('AUP Modell'!$R$6:$R$35,AA$74),0))</f>
        <v>994.57833719999962</v>
      </c>
      <c r="AB78" cm="1">
        <f t="array" ref="AB78">IF($O78=0,-AUP_EK,IF($O78&gt;AB$74,0,INDEX('AUP Modell'!$O$6:$O$35,$O78))+IF($O78=AB$74,INDEX('AUP Modell'!$R$6:$R$35,AB$74),0))</f>
        <v>994.57833719999962</v>
      </c>
      <c r="AC78" cm="1">
        <f t="array" ref="AC78">IF($O78=0,-AUP_EK,IF($O78&gt;AC$74,0,INDEX('AUP Modell'!$O$6:$O$35,$O78))+IF($O78=AC$74,INDEX('AUP Modell'!$R$6:$R$35,AC$74),0))</f>
        <v>994.57833719999962</v>
      </c>
      <c r="AD78" cm="1">
        <f t="array" ref="AD78">IF($O78=0,-AUP_EK,IF($O78&gt;AD$74,0,INDEX('AUP Modell'!$O$6:$O$35,$O78))+IF($O78=AD$74,INDEX('AUP Modell'!$R$6:$R$35,AD$74),0))</f>
        <v>994.57833719999962</v>
      </c>
      <c r="AE78" cm="1">
        <f t="array" ref="AE78">IF($O78=0,-AUP_EK,IF($O78&gt;AE$74,0,INDEX('AUP Modell'!$O$6:$O$35,$O78))+IF($O78=AE$74,INDEX('AUP Modell'!$R$6:$R$35,AE$74),0))</f>
        <v>994.57833719999962</v>
      </c>
      <c r="AF78" cm="1">
        <f t="array" ref="AF78">IF($O78=0,-AUP_EK,IF($O78&gt;AF$74,0,INDEX('AUP Modell'!$O$6:$O$35,$O78))+IF($O78=AF$74,INDEX('AUP Modell'!$R$6:$R$35,AF$74),0))</f>
        <v>994.57833719999962</v>
      </c>
      <c r="AG78" cm="1">
        <f t="array" ref="AG78">IF($O78=0,-AUP_EK,IF($O78&gt;AG$74,0,INDEX('AUP Modell'!$O$6:$O$35,$O78))+IF($O78=AG$74,INDEX('AUP Modell'!$R$6:$R$35,AG$74),0))</f>
        <v>994.57833719999962</v>
      </c>
      <c r="AH78" cm="1">
        <f t="array" ref="AH78">IF($O78=0,-AUP_EK,IF($O78&gt;AH$74,0,INDEX('AUP Modell'!$O$6:$O$35,$O78))+IF($O78=AH$74,INDEX('AUP Modell'!$R$6:$R$35,AH$74),0))</f>
        <v>994.57833719999962</v>
      </c>
      <c r="AI78" cm="1">
        <f t="array" ref="AI78">IF($O78=0,-AUP_EK,IF($O78&gt;AI$74,0,INDEX('AUP Modell'!$O$6:$O$35,$O78))+IF($O78=AI$74,INDEX('AUP Modell'!$R$6:$R$35,AI$74),0))</f>
        <v>994.57833719999962</v>
      </c>
      <c r="AJ78" cm="1">
        <f t="array" ref="AJ78">IF($O78=0,-AUP_EK,IF($O78&gt;AJ$74,0,INDEX('AUP Modell'!$O$6:$O$35,$O78))+IF($O78=AJ$74,INDEX('AUP Modell'!$R$6:$R$35,AJ$74),0))</f>
        <v>994.57833719999962</v>
      </c>
      <c r="AK78" cm="1">
        <f t="array" ref="AK78">IF($O78=0,-AUP_EK,IF($O78&gt;AK$74,0,INDEX('AUP Modell'!$O$6:$O$35,$O78))+IF($O78=AK$74,INDEX('AUP Modell'!$R$6:$R$35,AK$74),0))</f>
        <v>994.57833719999962</v>
      </c>
      <c r="AL78" cm="1">
        <f t="array" ref="AL78">IF($O78=0,-AUP_EK,IF($O78&gt;AL$74,0,INDEX('AUP Modell'!$O$6:$O$35,$O78))+IF($O78=AL$74,INDEX('AUP Modell'!$R$6:$R$35,AL$74),0))</f>
        <v>994.57833719999962</v>
      </c>
      <c r="AM78" cm="1">
        <f t="array" ref="AM78">IF($O78=0,-AUP_EK,IF($O78&gt;AM$74,0,INDEX('AUP Modell'!$O$6:$O$35,$O78))+IF($O78=AM$74,INDEX('AUP Modell'!$R$6:$R$35,AM$74),0))</f>
        <v>994.57833719999962</v>
      </c>
      <c r="AN78" cm="1">
        <f t="array" ref="AN78">IF($O78=0,-AUP_EK,IF($O78&gt;AN$74,0,INDEX('AUP Modell'!$O$6:$O$35,$O78))+IF($O78=AN$74,INDEX('AUP Modell'!$R$6:$R$35,AN$74),0))</f>
        <v>994.57833719999962</v>
      </c>
      <c r="AO78" cm="1">
        <f t="array" ref="AO78">IF($O78=0,-AUP_EK,IF($O78&gt;AO$74,0,INDEX('AUP Modell'!$O$6:$O$35,$O78))+IF($O78=AO$74,INDEX('AUP Modell'!$R$6:$R$35,AO$74),0))</f>
        <v>994.57833719999962</v>
      </c>
      <c r="AP78" cm="1">
        <f t="array" ref="AP78">IF($O78=0,-AUP_EK,IF($O78&gt;AP$74,0,INDEX('AUP Modell'!$O$6:$O$35,$O78))+IF($O78=AP$74,INDEX('AUP Modell'!$R$6:$R$35,AP$74),0))</f>
        <v>994.57833719999962</v>
      </c>
      <c r="AQ78" cm="1">
        <f t="array" ref="AQ78">IF($O78=0,-AUP_EK,IF($O78&gt;AQ$74,0,INDEX('AUP Modell'!$O$6:$O$35,$O78))+IF($O78=AQ$74,INDEX('AUP Modell'!$R$6:$R$35,AQ$74),0))</f>
        <v>994.57833719999962</v>
      </c>
      <c r="AR78" cm="1">
        <f t="array" ref="AR78">IF($O78=0,-AUP_EK,IF($O78&gt;AR$74,0,INDEX('AUP Modell'!$O$6:$O$35,$O78))+IF($O78=AR$74,INDEX('AUP Modell'!$R$6:$R$35,AR$74),0))</f>
        <v>994.57833719999962</v>
      </c>
      <c r="AS78" cm="1">
        <f t="array" ref="AS78">IF($O78=0,-AUP_EK,IF($O78&gt;AS$74,0,INDEX('AUP Modell'!$O$6:$O$35,$O78))+IF($O78=AS$74,INDEX('AUP Modell'!$R$6:$R$35,AS$74),0))</f>
        <v>994.57833719999962</v>
      </c>
    </row>
    <row r="79" spans="2:45" x14ac:dyDescent="0.25">
      <c r="B79" s="42">
        <v>5</v>
      </c>
      <c r="C79" s="43" cm="1">
        <f t="array" ref="C79">INDEX($P$106:$AS$106,$B79)</f>
        <v>6.8170143238309722E-2</v>
      </c>
      <c r="D79" s="44" cm="1">
        <f t="array" ref="D79">INDEX($P$107:$AS$107,$B79)</f>
        <v>22704.510010873244</v>
      </c>
      <c r="E79" s="70" cm="1">
        <f t="array" ref="E79">IF(AUP_EK=0,"",INDEX($P$108:$AS$108,$B79)/AUP_EK)</f>
        <v>1.3784085001812207</v>
      </c>
      <c r="F79" s="65"/>
      <c r="O79">
        <v>4</v>
      </c>
      <c r="P79" cm="1">
        <f t="array" ref="P79">IF($O79=0,-AUP_EK,IF($O79&gt;P$74,0,INDEX('AUP Modell'!$O$6:$O$35,$O79))+IF($O79=P$74,INDEX('AUP Modell'!$R$6:$R$35,P$74),0))</f>
        <v>0</v>
      </c>
      <c r="Q79" cm="1">
        <f t="array" ref="Q79">IF($O79=0,-AUP_EK,IF($O79&gt;Q$74,0,INDEX('AUP Modell'!$O$6:$O$35,$O79))+IF($O79=Q$74,INDEX('AUP Modell'!$R$6:$R$35,Q$74),0))</f>
        <v>0</v>
      </c>
      <c r="R79" cm="1">
        <f t="array" ref="R79">IF($O79=0,-AUP_EK,IF($O79&gt;R$74,0,INDEX('AUP Modell'!$O$6:$O$35,$O79))+IF($O79=R$74,INDEX('AUP Modell'!$R$6:$R$35,R$74),0))</f>
        <v>0</v>
      </c>
      <c r="S79" cm="1">
        <f t="array" ref="S79">IF($O79=0,-AUP_EK,IF($O79&gt;S$74,0,INDEX('AUP Modell'!$O$6:$O$35,$O79))+IF($O79=S$74,INDEX('AUP Modell'!$R$6:$R$35,S$74),0))</f>
        <v>66088.303658019591</v>
      </c>
      <c r="T79" cm="1">
        <f t="array" ref="T79">IF($O79=0,-AUP_EK,IF($O79&gt;T$74,0,INDEX('AUP Modell'!$O$6:$O$35,$O79))+IF($O79=T$74,INDEX('AUP Modell'!$R$6:$R$35,T$74),0))</f>
        <v>983.82853689959938</v>
      </c>
      <c r="U79" cm="1">
        <f t="array" ref="U79">IF($O79=0,-AUP_EK,IF($O79&gt;U$74,0,INDEX('AUP Modell'!$O$6:$O$35,$O79))+IF($O79=U$74,INDEX('AUP Modell'!$R$6:$R$35,U$74),0))</f>
        <v>983.82853689959938</v>
      </c>
      <c r="V79" cm="1">
        <f t="array" ref="V79">IF($O79=0,-AUP_EK,IF($O79&gt;V$74,0,INDEX('AUP Modell'!$O$6:$O$35,$O79))+IF($O79=V$74,INDEX('AUP Modell'!$R$6:$R$35,V$74),0))</f>
        <v>983.82853689959938</v>
      </c>
      <c r="W79" cm="1">
        <f t="array" ref="W79">IF($O79=0,-AUP_EK,IF($O79&gt;W$74,0,INDEX('AUP Modell'!$O$6:$O$35,$O79))+IF($O79=W$74,INDEX('AUP Modell'!$R$6:$R$35,W$74),0))</f>
        <v>983.82853689959938</v>
      </c>
      <c r="X79" cm="1">
        <f t="array" ref="X79">IF($O79=0,-AUP_EK,IF($O79&gt;X$74,0,INDEX('AUP Modell'!$O$6:$O$35,$O79))+IF($O79=X$74,INDEX('AUP Modell'!$R$6:$R$35,X$74),0))</f>
        <v>983.82853689959938</v>
      </c>
      <c r="Y79" cm="1">
        <f t="array" ref="Y79">IF($O79=0,-AUP_EK,IF($O79&gt;Y$74,0,INDEX('AUP Modell'!$O$6:$O$35,$O79))+IF($O79=Y$74,INDEX('AUP Modell'!$R$6:$R$35,Y$74),0))</f>
        <v>983.82853689959938</v>
      </c>
      <c r="Z79" cm="1">
        <f t="array" ref="Z79">IF($O79=0,-AUP_EK,IF($O79&gt;Z$74,0,INDEX('AUP Modell'!$O$6:$O$35,$O79))+IF($O79=Z$74,INDEX('AUP Modell'!$R$6:$R$35,Z$74),0))</f>
        <v>983.82853689959938</v>
      </c>
      <c r="AA79" cm="1">
        <f t="array" ref="AA79">IF($O79=0,-AUP_EK,IF($O79&gt;AA$74,0,INDEX('AUP Modell'!$O$6:$O$35,$O79))+IF($O79=AA$74,INDEX('AUP Modell'!$R$6:$R$35,AA$74),0))</f>
        <v>983.82853689959938</v>
      </c>
      <c r="AB79" cm="1">
        <f t="array" ref="AB79">IF($O79=0,-AUP_EK,IF($O79&gt;AB$74,0,INDEX('AUP Modell'!$O$6:$O$35,$O79))+IF($O79=AB$74,INDEX('AUP Modell'!$R$6:$R$35,AB$74),0))</f>
        <v>983.82853689959938</v>
      </c>
      <c r="AC79" cm="1">
        <f t="array" ref="AC79">IF($O79=0,-AUP_EK,IF($O79&gt;AC$74,0,INDEX('AUP Modell'!$O$6:$O$35,$O79))+IF($O79=AC$74,INDEX('AUP Modell'!$R$6:$R$35,AC$74),0))</f>
        <v>983.82853689959938</v>
      </c>
      <c r="AD79" cm="1">
        <f t="array" ref="AD79">IF($O79=0,-AUP_EK,IF($O79&gt;AD$74,0,INDEX('AUP Modell'!$O$6:$O$35,$O79))+IF($O79=AD$74,INDEX('AUP Modell'!$R$6:$R$35,AD$74),0))</f>
        <v>983.82853689959938</v>
      </c>
      <c r="AE79" cm="1">
        <f t="array" ref="AE79">IF($O79=0,-AUP_EK,IF($O79&gt;AE$74,0,INDEX('AUP Modell'!$O$6:$O$35,$O79))+IF($O79=AE$74,INDEX('AUP Modell'!$R$6:$R$35,AE$74),0))</f>
        <v>983.82853689959938</v>
      </c>
      <c r="AF79" cm="1">
        <f t="array" ref="AF79">IF($O79=0,-AUP_EK,IF($O79&gt;AF$74,0,INDEX('AUP Modell'!$O$6:$O$35,$O79))+IF($O79=AF$74,INDEX('AUP Modell'!$R$6:$R$35,AF$74),0))</f>
        <v>983.82853689959938</v>
      </c>
      <c r="AG79" cm="1">
        <f t="array" ref="AG79">IF($O79=0,-AUP_EK,IF($O79&gt;AG$74,0,INDEX('AUP Modell'!$O$6:$O$35,$O79))+IF($O79=AG$74,INDEX('AUP Modell'!$R$6:$R$35,AG$74),0))</f>
        <v>983.82853689959938</v>
      </c>
      <c r="AH79" cm="1">
        <f t="array" ref="AH79">IF($O79=0,-AUP_EK,IF($O79&gt;AH$74,0,INDEX('AUP Modell'!$O$6:$O$35,$O79))+IF($O79=AH$74,INDEX('AUP Modell'!$R$6:$R$35,AH$74),0))</f>
        <v>983.82853689959938</v>
      </c>
      <c r="AI79" cm="1">
        <f t="array" ref="AI79">IF($O79=0,-AUP_EK,IF($O79&gt;AI$74,0,INDEX('AUP Modell'!$O$6:$O$35,$O79))+IF($O79=AI$74,INDEX('AUP Modell'!$R$6:$R$35,AI$74),0))</f>
        <v>983.82853689959938</v>
      </c>
      <c r="AJ79" cm="1">
        <f t="array" ref="AJ79">IF($O79=0,-AUP_EK,IF($O79&gt;AJ$74,0,INDEX('AUP Modell'!$O$6:$O$35,$O79))+IF($O79=AJ$74,INDEX('AUP Modell'!$R$6:$R$35,AJ$74),0))</f>
        <v>983.82853689959938</v>
      </c>
      <c r="AK79" cm="1">
        <f t="array" ref="AK79">IF($O79=0,-AUP_EK,IF($O79&gt;AK$74,0,INDEX('AUP Modell'!$O$6:$O$35,$O79))+IF($O79=AK$74,INDEX('AUP Modell'!$R$6:$R$35,AK$74),0))</f>
        <v>983.82853689959938</v>
      </c>
      <c r="AL79" cm="1">
        <f t="array" ref="AL79">IF($O79=0,-AUP_EK,IF($O79&gt;AL$74,0,INDEX('AUP Modell'!$O$6:$O$35,$O79))+IF($O79=AL$74,INDEX('AUP Modell'!$R$6:$R$35,AL$74),0))</f>
        <v>983.82853689959938</v>
      </c>
      <c r="AM79" cm="1">
        <f t="array" ref="AM79">IF($O79=0,-AUP_EK,IF($O79&gt;AM$74,0,INDEX('AUP Modell'!$O$6:$O$35,$O79))+IF($O79=AM$74,INDEX('AUP Modell'!$R$6:$R$35,AM$74),0))</f>
        <v>983.82853689959938</v>
      </c>
      <c r="AN79" cm="1">
        <f t="array" ref="AN79">IF($O79=0,-AUP_EK,IF($O79&gt;AN$74,0,INDEX('AUP Modell'!$O$6:$O$35,$O79))+IF($O79=AN$74,INDEX('AUP Modell'!$R$6:$R$35,AN$74),0))</f>
        <v>983.82853689959938</v>
      </c>
      <c r="AO79" cm="1">
        <f t="array" ref="AO79">IF($O79=0,-AUP_EK,IF($O79&gt;AO$74,0,INDEX('AUP Modell'!$O$6:$O$35,$O79))+IF($O79=AO$74,INDEX('AUP Modell'!$R$6:$R$35,AO$74),0))</f>
        <v>983.82853689959938</v>
      </c>
      <c r="AP79" cm="1">
        <f t="array" ref="AP79">IF($O79=0,-AUP_EK,IF($O79&gt;AP$74,0,INDEX('AUP Modell'!$O$6:$O$35,$O79))+IF($O79=AP$74,INDEX('AUP Modell'!$R$6:$R$35,AP$74),0))</f>
        <v>983.82853689959938</v>
      </c>
      <c r="AQ79" cm="1">
        <f t="array" ref="AQ79">IF($O79=0,-AUP_EK,IF($O79&gt;AQ$74,0,INDEX('AUP Modell'!$O$6:$O$35,$O79))+IF($O79=AQ$74,INDEX('AUP Modell'!$R$6:$R$35,AQ$74),0))</f>
        <v>983.82853689959938</v>
      </c>
      <c r="AR79" cm="1">
        <f t="array" ref="AR79">IF($O79=0,-AUP_EK,IF($O79&gt;AR$74,0,INDEX('AUP Modell'!$O$6:$O$35,$O79))+IF($O79=AR$74,INDEX('AUP Modell'!$R$6:$R$35,AR$74),0))</f>
        <v>983.82853689959938</v>
      </c>
      <c r="AS79" cm="1">
        <f t="array" ref="AS79">IF($O79=0,-AUP_EK,IF($O79&gt;AS$74,0,INDEX('AUP Modell'!$O$6:$O$35,$O79))+IF($O79=AS$74,INDEX('AUP Modell'!$R$6:$R$35,AS$74),0))</f>
        <v>983.82853689959938</v>
      </c>
    </row>
    <row r="80" spans="2:45" x14ac:dyDescent="0.25">
      <c r="B80" s="42">
        <v>6</v>
      </c>
      <c r="C80" s="43" cm="1">
        <f t="array" ref="C80">INDEX($P$106:$AS$106,$B80)</f>
        <v>8.5391828574608697E-2</v>
      </c>
      <c r="D80" s="44" cm="1">
        <f t="array" ref="D80">INDEX($P$107:$AS$107,$B80)</f>
        <v>36664.805954576841</v>
      </c>
      <c r="E80" s="70" cm="1">
        <f t="array" ref="E80">IF(AUP_EK=0,"",INDEX($P$108:$AS$108,$B80)/AUP_EK)</f>
        <v>1.6110800992429473</v>
      </c>
      <c r="F80" s="65"/>
      <c r="O80">
        <v>5</v>
      </c>
      <c r="P80" cm="1">
        <f t="array" ref="P80">IF($O80=0,-AUP_EK,IF($O80&gt;P$74,0,INDEX('AUP Modell'!$O$6:$O$35,$O80))+IF($O80=P$74,INDEX('AUP Modell'!$R$6:$R$35,P$74),0))</f>
        <v>0</v>
      </c>
      <c r="Q80" cm="1">
        <f t="array" ref="Q80">IF($O80=0,-AUP_EK,IF($O80&gt;Q$74,0,INDEX('AUP Modell'!$O$6:$O$35,$O80))+IF($O80=Q$74,INDEX('AUP Modell'!$R$6:$R$35,Q$74),0))</f>
        <v>0</v>
      </c>
      <c r="R80" cm="1">
        <f t="array" ref="R80">IF($O80=0,-AUP_EK,IF($O80&gt;R$74,0,INDEX('AUP Modell'!$O$6:$O$35,$O80))+IF($O80=R$74,INDEX('AUP Modell'!$R$6:$R$35,R$74),0))</f>
        <v>0</v>
      </c>
      <c r="S80" cm="1">
        <f t="array" ref="S80">IF($O80=0,-AUP_EK,IF($O80&gt;S$74,0,INDEX('AUP Modell'!$O$6:$O$35,$O80))+IF($O80=S$74,INDEX('AUP Modell'!$R$6:$R$35,S$74),0))</f>
        <v>0</v>
      </c>
      <c r="T80" cm="1">
        <f t="array" ref="T80">IF($O80=0,-AUP_EK,IF($O80&gt;T$74,0,INDEX('AUP Modell'!$O$6:$O$35,$O80))+IF($O80=T$74,INDEX('AUP Modell'!$R$6:$R$35,T$74),0))</f>
        <v>78713.42353677364</v>
      </c>
      <c r="U80" cm="1">
        <f t="array" ref="U80">IF($O80=0,-AUP_EK,IF($O80&gt;U$74,0,INDEX('AUP Modell'!$O$6:$O$35,$O80))+IF($O80=U$74,INDEX('AUP Modell'!$R$6:$R$35,U$74),0))</f>
        <v>970.75801513107308</v>
      </c>
      <c r="V80" cm="1">
        <f t="array" ref="V80">IF($O80=0,-AUP_EK,IF($O80&gt;V$74,0,INDEX('AUP Modell'!$O$6:$O$35,$O80))+IF($O80=V$74,INDEX('AUP Modell'!$R$6:$R$35,V$74),0))</f>
        <v>970.75801513107308</v>
      </c>
      <c r="W80" cm="1">
        <f t="array" ref="W80">IF($O80=0,-AUP_EK,IF($O80&gt;W$74,0,INDEX('AUP Modell'!$O$6:$O$35,$O80))+IF($O80=W$74,INDEX('AUP Modell'!$R$6:$R$35,W$74),0))</f>
        <v>970.75801513107308</v>
      </c>
      <c r="X80" cm="1">
        <f t="array" ref="X80">IF($O80=0,-AUP_EK,IF($O80&gt;X$74,0,INDEX('AUP Modell'!$O$6:$O$35,$O80))+IF($O80=X$74,INDEX('AUP Modell'!$R$6:$R$35,X$74),0))</f>
        <v>970.75801513107308</v>
      </c>
      <c r="Y80" cm="1">
        <f t="array" ref="Y80">IF($O80=0,-AUP_EK,IF($O80&gt;Y$74,0,INDEX('AUP Modell'!$O$6:$O$35,$O80))+IF($O80=Y$74,INDEX('AUP Modell'!$R$6:$R$35,Y$74),0))</f>
        <v>970.75801513107308</v>
      </c>
      <c r="Z80" cm="1">
        <f t="array" ref="Z80">IF($O80=0,-AUP_EK,IF($O80&gt;Z$74,0,INDEX('AUP Modell'!$O$6:$O$35,$O80))+IF($O80=Z$74,INDEX('AUP Modell'!$R$6:$R$35,Z$74),0))</f>
        <v>970.75801513107308</v>
      </c>
      <c r="AA80" cm="1">
        <f t="array" ref="AA80">IF($O80=0,-AUP_EK,IF($O80&gt;AA$74,0,INDEX('AUP Modell'!$O$6:$O$35,$O80))+IF($O80=AA$74,INDEX('AUP Modell'!$R$6:$R$35,AA$74),0))</f>
        <v>970.75801513107308</v>
      </c>
      <c r="AB80" cm="1">
        <f t="array" ref="AB80">IF($O80=0,-AUP_EK,IF($O80&gt;AB$74,0,INDEX('AUP Modell'!$O$6:$O$35,$O80))+IF($O80=AB$74,INDEX('AUP Modell'!$R$6:$R$35,AB$74),0))</f>
        <v>970.75801513107308</v>
      </c>
      <c r="AC80" cm="1">
        <f t="array" ref="AC80">IF($O80=0,-AUP_EK,IF($O80&gt;AC$74,0,INDEX('AUP Modell'!$O$6:$O$35,$O80))+IF($O80=AC$74,INDEX('AUP Modell'!$R$6:$R$35,AC$74),0))</f>
        <v>970.75801513107308</v>
      </c>
      <c r="AD80" cm="1">
        <f t="array" ref="AD80">IF($O80=0,-AUP_EK,IF($O80&gt;AD$74,0,INDEX('AUP Modell'!$O$6:$O$35,$O80))+IF($O80=AD$74,INDEX('AUP Modell'!$R$6:$R$35,AD$74),0))</f>
        <v>970.75801513107308</v>
      </c>
      <c r="AE80" cm="1">
        <f t="array" ref="AE80">IF($O80=0,-AUP_EK,IF($O80&gt;AE$74,0,INDEX('AUP Modell'!$O$6:$O$35,$O80))+IF($O80=AE$74,INDEX('AUP Modell'!$R$6:$R$35,AE$74),0))</f>
        <v>970.75801513107308</v>
      </c>
      <c r="AF80" cm="1">
        <f t="array" ref="AF80">IF($O80=0,-AUP_EK,IF($O80&gt;AF$74,0,INDEX('AUP Modell'!$O$6:$O$35,$O80))+IF($O80=AF$74,INDEX('AUP Modell'!$R$6:$R$35,AF$74),0))</f>
        <v>970.75801513107308</v>
      </c>
      <c r="AG80" cm="1">
        <f t="array" ref="AG80">IF($O80=0,-AUP_EK,IF($O80&gt;AG$74,0,INDEX('AUP Modell'!$O$6:$O$35,$O80))+IF($O80=AG$74,INDEX('AUP Modell'!$R$6:$R$35,AG$74),0))</f>
        <v>970.75801513107308</v>
      </c>
      <c r="AH80" cm="1">
        <f t="array" ref="AH80">IF($O80=0,-AUP_EK,IF($O80&gt;AH$74,0,INDEX('AUP Modell'!$O$6:$O$35,$O80))+IF($O80=AH$74,INDEX('AUP Modell'!$R$6:$R$35,AH$74),0))</f>
        <v>970.75801513107308</v>
      </c>
      <c r="AI80" cm="1">
        <f t="array" ref="AI80">IF($O80=0,-AUP_EK,IF($O80&gt;AI$74,0,INDEX('AUP Modell'!$O$6:$O$35,$O80))+IF($O80=AI$74,INDEX('AUP Modell'!$R$6:$R$35,AI$74),0))</f>
        <v>970.75801513107308</v>
      </c>
      <c r="AJ80" cm="1">
        <f t="array" ref="AJ80">IF($O80=0,-AUP_EK,IF($O80&gt;AJ$74,0,INDEX('AUP Modell'!$O$6:$O$35,$O80))+IF($O80=AJ$74,INDEX('AUP Modell'!$R$6:$R$35,AJ$74),0))</f>
        <v>970.75801513107308</v>
      </c>
      <c r="AK80" cm="1">
        <f t="array" ref="AK80">IF($O80=0,-AUP_EK,IF($O80&gt;AK$74,0,INDEX('AUP Modell'!$O$6:$O$35,$O80))+IF($O80=AK$74,INDEX('AUP Modell'!$R$6:$R$35,AK$74),0))</f>
        <v>970.75801513107308</v>
      </c>
      <c r="AL80" cm="1">
        <f t="array" ref="AL80">IF($O80=0,-AUP_EK,IF($O80&gt;AL$74,0,INDEX('AUP Modell'!$O$6:$O$35,$O80))+IF($O80=AL$74,INDEX('AUP Modell'!$R$6:$R$35,AL$74),0))</f>
        <v>970.75801513107308</v>
      </c>
      <c r="AM80" cm="1">
        <f t="array" ref="AM80">IF($O80=0,-AUP_EK,IF($O80&gt;AM$74,0,INDEX('AUP Modell'!$O$6:$O$35,$O80))+IF($O80=AM$74,INDEX('AUP Modell'!$R$6:$R$35,AM$74),0))</f>
        <v>970.75801513107308</v>
      </c>
      <c r="AN80" cm="1">
        <f t="array" ref="AN80">IF($O80=0,-AUP_EK,IF($O80&gt;AN$74,0,INDEX('AUP Modell'!$O$6:$O$35,$O80))+IF($O80=AN$74,INDEX('AUP Modell'!$R$6:$R$35,AN$74),0))</f>
        <v>970.75801513107308</v>
      </c>
      <c r="AO80" cm="1">
        <f t="array" ref="AO80">IF($O80=0,-AUP_EK,IF($O80&gt;AO$74,0,INDEX('AUP Modell'!$O$6:$O$35,$O80))+IF($O80=AO$74,INDEX('AUP Modell'!$R$6:$R$35,AO$74),0))</f>
        <v>970.75801513107308</v>
      </c>
      <c r="AP80" cm="1">
        <f t="array" ref="AP80">IF($O80=0,-AUP_EK,IF($O80&gt;AP$74,0,INDEX('AUP Modell'!$O$6:$O$35,$O80))+IF($O80=AP$74,INDEX('AUP Modell'!$R$6:$R$35,AP$74),0))</f>
        <v>970.75801513107308</v>
      </c>
      <c r="AQ80" cm="1">
        <f t="array" ref="AQ80">IF($O80=0,-AUP_EK,IF($O80&gt;AQ$74,0,INDEX('AUP Modell'!$O$6:$O$35,$O80))+IF($O80=AQ$74,INDEX('AUP Modell'!$R$6:$R$35,AQ$74),0))</f>
        <v>970.75801513107308</v>
      </c>
      <c r="AR80" cm="1">
        <f t="array" ref="AR80">IF($O80=0,-AUP_EK,IF($O80&gt;AR$74,0,INDEX('AUP Modell'!$O$6:$O$35,$O80))+IF($O80=AR$74,INDEX('AUP Modell'!$R$6:$R$35,AR$74),0))</f>
        <v>970.75801513107308</v>
      </c>
      <c r="AS80" cm="1">
        <f t="array" ref="AS80">IF($O80=0,-AUP_EK,IF($O80&gt;AS$74,0,INDEX('AUP Modell'!$O$6:$O$35,$O80))+IF($O80=AS$74,INDEX('AUP Modell'!$R$6:$R$35,AS$74),0))</f>
        <v>970.75801513107308</v>
      </c>
    </row>
    <row r="81" spans="2:45" x14ac:dyDescent="0.25">
      <c r="B81" s="42">
        <v>7</v>
      </c>
      <c r="C81" s="43" cm="1">
        <f t="array" ref="C81">INDEX($P$106:$AS$106,$B81)</f>
        <v>9.5095345433446443E-2</v>
      </c>
      <c r="D81" s="44" cm="1">
        <f t="array" ref="D81">INDEX($P$107:$AS$107,$B81)</f>
        <v>50985.562694354645</v>
      </c>
      <c r="E81" s="70" cm="1">
        <f t="array" ref="E81">IF(AUP_EK=0,"",INDEX($P$108:$AS$108,$B81)/AUP_EK)</f>
        <v>1.8497593782392439</v>
      </c>
      <c r="F81" s="65"/>
      <c r="O81">
        <v>6</v>
      </c>
      <c r="P81" cm="1">
        <f t="array" ref="P81">IF($O81=0,-AUP_EK,IF($O81&gt;P$74,0,INDEX('AUP Modell'!$O$6:$O$35,$O81))+IF($O81=P$74,INDEX('AUP Modell'!$R$6:$R$35,P$74),0))</f>
        <v>0</v>
      </c>
      <c r="Q81" cm="1">
        <f t="array" ref="Q81">IF($O81=0,-AUP_EK,IF($O81&gt;Q$74,0,INDEX('AUP Modell'!$O$6:$O$35,$O81))+IF($O81=Q$74,INDEX('AUP Modell'!$R$6:$R$35,Q$74),0))</f>
        <v>0</v>
      </c>
      <c r="R81" cm="1">
        <f t="array" ref="R81">IF($O81=0,-AUP_EK,IF($O81&gt;R$74,0,INDEX('AUP Modell'!$O$6:$O$35,$O81))+IF($O81=R$74,INDEX('AUP Modell'!$R$6:$R$35,R$74),0))</f>
        <v>0</v>
      </c>
      <c r="S81" cm="1">
        <f t="array" ref="S81">IF($O81=0,-AUP_EK,IF($O81&gt;S$74,0,INDEX('AUP Modell'!$O$6:$O$35,$O81))+IF($O81=S$74,INDEX('AUP Modell'!$R$6:$R$35,S$74),0))</f>
        <v>0</v>
      </c>
      <c r="T81" cm="1">
        <f t="array" ref="T81">IF($O81=0,-AUP_EK,IF($O81&gt;T$74,0,INDEX('AUP Modell'!$O$6:$O$35,$O81))+IF($O81=T$74,INDEX('AUP Modell'!$R$6:$R$35,T$74),0))</f>
        <v>0</v>
      </c>
      <c r="U81" cm="1">
        <f t="array" ref="U81">IF($O81=0,-AUP_EK,IF($O81&gt;U$74,0,INDEX('AUP Modell'!$O$6:$O$35,$O81))+IF($O81=U$74,INDEX('AUP Modell'!$R$6:$R$35,U$74),0))</f>
        <v>91702.961465346161</v>
      </c>
      <c r="V81" cm="1">
        <f t="array" ref="V81">IF($O81=0,-AUP_EK,IF($O81&gt;V$74,0,INDEX('AUP Modell'!$O$6:$O$35,$O81))+IF($O81=V$74,INDEX('AUP Modell'!$R$6:$R$35,V$74),0))</f>
        <v>955.24990104278277</v>
      </c>
      <c r="W81" cm="1">
        <f t="array" ref="W81">IF($O81=0,-AUP_EK,IF($O81&gt;W$74,0,INDEX('AUP Modell'!$O$6:$O$35,$O81))+IF($O81=W$74,INDEX('AUP Modell'!$R$6:$R$35,W$74),0))</f>
        <v>955.24990104278277</v>
      </c>
      <c r="X81" cm="1">
        <f t="array" ref="X81">IF($O81=0,-AUP_EK,IF($O81&gt;X$74,0,INDEX('AUP Modell'!$O$6:$O$35,$O81))+IF($O81=X$74,INDEX('AUP Modell'!$R$6:$R$35,X$74),0))</f>
        <v>955.24990104278277</v>
      </c>
      <c r="Y81" cm="1">
        <f t="array" ref="Y81">IF($O81=0,-AUP_EK,IF($O81&gt;Y$74,0,INDEX('AUP Modell'!$O$6:$O$35,$O81))+IF($O81=Y$74,INDEX('AUP Modell'!$R$6:$R$35,Y$74),0))</f>
        <v>955.24990104278277</v>
      </c>
      <c r="Z81" cm="1">
        <f t="array" ref="Z81">IF($O81=0,-AUP_EK,IF($O81&gt;Z$74,0,INDEX('AUP Modell'!$O$6:$O$35,$O81))+IF($O81=Z$74,INDEX('AUP Modell'!$R$6:$R$35,Z$74),0))</f>
        <v>955.24990104278277</v>
      </c>
      <c r="AA81" cm="1">
        <f t="array" ref="AA81">IF($O81=0,-AUP_EK,IF($O81&gt;AA$74,0,INDEX('AUP Modell'!$O$6:$O$35,$O81))+IF($O81=AA$74,INDEX('AUP Modell'!$R$6:$R$35,AA$74),0))</f>
        <v>955.24990104278277</v>
      </c>
      <c r="AB81" cm="1">
        <f t="array" ref="AB81">IF($O81=0,-AUP_EK,IF($O81&gt;AB$74,0,INDEX('AUP Modell'!$O$6:$O$35,$O81))+IF($O81=AB$74,INDEX('AUP Modell'!$R$6:$R$35,AB$74),0))</f>
        <v>955.24990104278277</v>
      </c>
      <c r="AC81" cm="1">
        <f t="array" ref="AC81">IF($O81=0,-AUP_EK,IF($O81&gt;AC$74,0,INDEX('AUP Modell'!$O$6:$O$35,$O81))+IF($O81=AC$74,INDEX('AUP Modell'!$R$6:$R$35,AC$74),0))</f>
        <v>955.24990104278277</v>
      </c>
      <c r="AD81" cm="1">
        <f t="array" ref="AD81">IF($O81=0,-AUP_EK,IF($O81&gt;AD$74,0,INDEX('AUP Modell'!$O$6:$O$35,$O81))+IF($O81=AD$74,INDEX('AUP Modell'!$R$6:$R$35,AD$74),0))</f>
        <v>955.24990104278277</v>
      </c>
      <c r="AE81" cm="1">
        <f t="array" ref="AE81">IF($O81=0,-AUP_EK,IF($O81&gt;AE$74,0,INDEX('AUP Modell'!$O$6:$O$35,$O81))+IF($O81=AE$74,INDEX('AUP Modell'!$R$6:$R$35,AE$74),0))</f>
        <v>955.24990104278277</v>
      </c>
      <c r="AF81" cm="1">
        <f t="array" ref="AF81">IF($O81=0,-AUP_EK,IF($O81&gt;AF$74,0,INDEX('AUP Modell'!$O$6:$O$35,$O81))+IF($O81=AF$74,INDEX('AUP Modell'!$R$6:$R$35,AF$74),0))</f>
        <v>955.24990104278277</v>
      </c>
      <c r="AG81" cm="1">
        <f t="array" ref="AG81">IF($O81=0,-AUP_EK,IF($O81&gt;AG$74,0,INDEX('AUP Modell'!$O$6:$O$35,$O81))+IF($O81=AG$74,INDEX('AUP Modell'!$R$6:$R$35,AG$74),0))</f>
        <v>955.24990104278277</v>
      </c>
      <c r="AH81" cm="1">
        <f t="array" ref="AH81">IF($O81=0,-AUP_EK,IF($O81&gt;AH$74,0,INDEX('AUP Modell'!$O$6:$O$35,$O81))+IF($O81=AH$74,INDEX('AUP Modell'!$R$6:$R$35,AH$74),0))</f>
        <v>955.24990104278277</v>
      </c>
      <c r="AI81" cm="1">
        <f t="array" ref="AI81">IF($O81=0,-AUP_EK,IF($O81&gt;AI$74,0,INDEX('AUP Modell'!$O$6:$O$35,$O81))+IF($O81=AI$74,INDEX('AUP Modell'!$R$6:$R$35,AI$74),0))</f>
        <v>955.24990104278277</v>
      </c>
      <c r="AJ81" cm="1">
        <f t="array" ref="AJ81">IF($O81=0,-AUP_EK,IF($O81&gt;AJ$74,0,INDEX('AUP Modell'!$O$6:$O$35,$O81))+IF($O81=AJ$74,INDEX('AUP Modell'!$R$6:$R$35,AJ$74),0))</f>
        <v>955.24990104278277</v>
      </c>
      <c r="AK81" cm="1">
        <f t="array" ref="AK81">IF($O81=0,-AUP_EK,IF($O81&gt;AK$74,0,INDEX('AUP Modell'!$O$6:$O$35,$O81))+IF($O81=AK$74,INDEX('AUP Modell'!$R$6:$R$35,AK$74),0))</f>
        <v>955.24990104278277</v>
      </c>
      <c r="AL81" cm="1">
        <f t="array" ref="AL81">IF($O81=0,-AUP_EK,IF($O81&gt;AL$74,0,INDEX('AUP Modell'!$O$6:$O$35,$O81))+IF($O81=AL$74,INDEX('AUP Modell'!$R$6:$R$35,AL$74),0))</f>
        <v>955.24990104278277</v>
      </c>
      <c r="AM81" cm="1">
        <f t="array" ref="AM81">IF($O81=0,-AUP_EK,IF($O81&gt;AM$74,0,INDEX('AUP Modell'!$O$6:$O$35,$O81))+IF($O81=AM$74,INDEX('AUP Modell'!$R$6:$R$35,AM$74),0))</f>
        <v>955.24990104278277</v>
      </c>
      <c r="AN81" cm="1">
        <f t="array" ref="AN81">IF($O81=0,-AUP_EK,IF($O81&gt;AN$74,0,INDEX('AUP Modell'!$O$6:$O$35,$O81))+IF($O81=AN$74,INDEX('AUP Modell'!$R$6:$R$35,AN$74),0))</f>
        <v>955.24990104278277</v>
      </c>
      <c r="AO81" cm="1">
        <f t="array" ref="AO81">IF($O81=0,-AUP_EK,IF($O81&gt;AO$74,0,INDEX('AUP Modell'!$O$6:$O$35,$O81))+IF($O81=AO$74,INDEX('AUP Modell'!$R$6:$R$35,AO$74),0))</f>
        <v>955.24990104278277</v>
      </c>
      <c r="AP81" cm="1">
        <f t="array" ref="AP81">IF($O81=0,-AUP_EK,IF($O81&gt;AP$74,0,INDEX('AUP Modell'!$O$6:$O$35,$O81))+IF($O81=AP$74,INDEX('AUP Modell'!$R$6:$R$35,AP$74),0))</f>
        <v>955.24990104278277</v>
      </c>
      <c r="AQ81" cm="1">
        <f t="array" ref="AQ81">IF($O81=0,-AUP_EK,IF($O81&gt;AQ$74,0,INDEX('AUP Modell'!$O$6:$O$35,$O81))+IF($O81=AQ$74,INDEX('AUP Modell'!$R$6:$R$35,AQ$74),0))</f>
        <v>955.24990104278277</v>
      </c>
      <c r="AR81" cm="1">
        <f t="array" ref="AR81">IF($O81=0,-AUP_EK,IF($O81&gt;AR$74,0,INDEX('AUP Modell'!$O$6:$O$35,$O81))+IF($O81=AR$74,INDEX('AUP Modell'!$R$6:$R$35,AR$74),0))</f>
        <v>955.24990104278277</v>
      </c>
      <c r="AS81" cm="1">
        <f t="array" ref="AS81">IF($O81=0,-AUP_EK,IF($O81&gt;AS$74,0,INDEX('AUP Modell'!$O$6:$O$35,$O81))+IF($O81=AS$74,INDEX('AUP Modell'!$R$6:$R$35,AS$74),0))</f>
        <v>955.24990104278277</v>
      </c>
    </row>
    <row r="82" spans="2:45" x14ac:dyDescent="0.25">
      <c r="B82" s="42">
        <v>8</v>
      </c>
      <c r="C82" s="43" cm="1">
        <f t="array" ref="C82">INDEX($P$106:$AS$106,$B82)</f>
        <v>0.10052704131842649</v>
      </c>
      <c r="D82" s="44" cm="1">
        <f t="array" ref="D82">INDEX($P$107:$AS$107,$B82)</f>
        <v>65676.16489378619</v>
      </c>
      <c r="E82" s="70" cm="1">
        <f t="array" ref="E82">IF(AUP_EK=0,"",INDEX($P$108:$AS$108,$B82)/AUP_EK)</f>
        <v>2.0946027482297698</v>
      </c>
      <c r="F82" s="65"/>
      <c r="O82">
        <v>7</v>
      </c>
      <c r="P82" cm="1">
        <f t="array" ref="P82">IF($O82=0,-AUP_EK,IF($O82&gt;P$74,0,INDEX('AUP Modell'!$O$6:$O$35,$O82))+IF($O82=P$74,INDEX('AUP Modell'!$R$6:$R$35,P$74),0))</f>
        <v>0</v>
      </c>
      <c r="Q82" cm="1">
        <f t="array" ref="Q82">IF($O82=0,-AUP_EK,IF($O82&gt;Q$74,0,INDEX('AUP Modell'!$O$6:$O$35,$O82))+IF($O82=Q$74,INDEX('AUP Modell'!$R$6:$R$35,Q$74),0))</f>
        <v>0</v>
      </c>
      <c r="R82" cm="1">
        <f t="array" ref="R82">IF($O82=0,-AUP_EK,IF($O82&gt;R$74,0,INDEX('AUP Modell'!$O$6:$O$35,$O82))+IF($O82=R$74,INDEX('AUP Modell'!$R$6:$R$35,R$74),0))</f>
        <v>0</v>
      </c>
      <c r="S82" cm="1">
        <f t="array" ref="S82">IF($O82=0,-AUP_EK,IF($O82&gt;S$74,0,INDEX('AUP Modell'!$O$6:$O$35,$O82))+IF($O82=S$74,INDEX('AUP Modell'!$R$6:$R$35,S$74),0))</f>
        <v>0</v>
      </c>
      <c r="T82" cm="1">
        <f t="array" ref="T82">IF($O82=0,-AUP_EK,IF($O82&gt;T$74,0,INDEX('AUP Modell'!$O$6:$O$35,$O82))+IF($O82=T$74,INDEX('AUP Modell'!$R$6:$R$35,T$74),0))</f>
        <v>0</v>
      </c>
      <c r="U82" cm="1">
        <f t="array" ref="U82">IF($O82=0,-AUP_EK,IF($O82&gt;U$74,0,INDEX('AUP Modell'!$O$6:$O$35,$O82))+IF($O82=U$74,INDEX('AUP Modell'!$R$6:$R$35,U$74),0))</f>
        <v>0</v>
      </c>
      <c r="V82" cm="1">
        <f t="array" ref="V82">IF($O82=0,-AUP_EK,IF($O82&gt;V$74,0,INDEX('AUP Modell'!$O$6:$O$35,$O82))+IF($O82=V$74,INDEX('AUP Modell'!$R$6:$R$35,V$74),0))</f>
        <v>105068.46830408118</v>
      </c>
      <c r="W82" cm="1">
        <f t="array" ref="W82">IF($O82=0,-AUP_EK,IF($O82&gt;W$74,0,INDEX('AUP Modell'!$O$6:$O$35,$O82))+IF($O82=W$74,INDEX('AUP Modell'!$R$6:$R$35,W$74),0))</f>
        <v>937.18245243918773</v>
      </c>
      <c r="X82" cm="1">
        <f t="array" ref="X82">IF($O82=0,-AUP_EK,IF($O82&gt;X$74,0,INDEX('AUP Modell'!$O$6:$O$35,$O82))+IF($O82=X$74,INDEX('AUP Modell'!$R$6:$R$35,X$74),0))</f>
        <v>937.18245243918773</v>
      </c>
      <c r="Y82" cm="1">
        <f t="array" ref="Y82">IF($O82=0,-AUP_EK,IF($O82&gt;Y$74,0,INDEX('AUP Modell'!$O$6:$O$35,$O82))+IF($O82=Y$74,INDEX('AUP Modell'!$R$6:$R$35,Y$74),0))</f>
        <v>937.18245243918773</v>
      </c>
      <c r="Z82" cm="1">
        <f t="array" ref="Z82">IF($O82=0,-AUP_EK,IF($O82&gt;Z$74,0,INDEX('AUP Modell'!$O$6:$O$35,$O82))+IF($O82=Z$74,INDEX('AUP Modell'!$R$6:$R$35,Z$74),0))</f>
        <v>937.18245243918773</v>
      </c>
      <c r="AA82" cm="1">
        <f t="array" ref="AA82">IF($O82=0,-AUP_EK,IF($O82&gt;AA$74,0,INDEX('AUP Modell'!$O$6:$O$35,$O82))+IF($O82=AA$74,INDEX('AUP Modell'!$R$6:$R$35,AA$74),0))</f>
        <v>937.18245243918773</v>
      </c>
      <c r="AB82" cm="1">
        <f t="array" ref="AB82">IF($O82=0,-AUP_EK,IF($O82&gt;AB$74,0,INDEX('AUP Modell'!$O$6:$O$35,$O82))+IF($O82=AB$74,INDEX('AUP Modell'!$R$6:$R$35,AB$74),0))</f>
        <v>937.18245243918773</v>
      </c>
      <c r="AC82" cm="1">
        <f t="array" ref="AC82">IF($O82=0,-AUP_EK,IF($O82&gt;AC$74,0,INDEX('AUP Modell'!$O$6:$O$35,$O82))+IF($O82=AC$74,INDEX('AUP Modell'!$R$6:$R$35,AC$74),0))</f>
        <v>937.18245243918773</v>
      </c>
      <c r="AD82" cm="1">
        <f t="array" ref="AD82">IF($O82=0,-AUP_EK,IF($O82&gt;AD$74,0,INDEX('AUP Modell'!$O$6:$O$35,$O82))+IF($O82=AD$74,INDEX('AUP Modell'!$R$6:$R$35,AD$74),0))</f>
        <v>937.18245243918773</v>
      </c>
      <c r="AE82" cm="1">
        <f t="array" ref="AE82">IF($O82=0,-AUP_EK,IF($O82&gt;AE$74,0,INDEX('AUP Modell'!$O$6:$O$35,$O82))+IF($O82=AE$74,INDEX('AUP Modell'!$R$6:$R$35,AE$74),0))</f>
        <v>937.18245243918773</v>
      </c>
      <c r="AF82" cm="1">
        <f t="array" ref="AF82">IF($O82=0,-AUP_EK,IF($O82&gt;AF$74,0,INDEX('AUP Modell'!$O$6:$O$35,$O82))+IF($O82=AF$74,INDEX('AUP Modell'!$R$6:$R$35,AF$74),0))</f>
        <v>937.18245243918773</v>
      </c>
      <c r="AG82" cm="1">
        <f t="array" ref="AG82">IF($O82=0,-AUP_EK,IF($O82&gt;AG$74,0,INDEX('AUP Modell'!$O$6:$O$35,$O82))+IF($O82=AG$74,INDEX('AUP Modell'!$R$6:$R$35,AG$74),0))</f>
        <v>937.18245243918773</v>
      </c>
      <c r="AH82" cm="1">
        <f t="array" ref="AH82">IF($O82=0,-AUP_EK,IF($O82&gt;AH$74,0,INDEX('AUP Modell'!$O$6:$O$35,$O82))+IF($O82=AH$74,INDEX('AUP Modell'!$R$6:$R$35,AH$74),0))</f>
        <v>937.18245243918773</v>
      </c>
      <c r="AI82" cm="1">
        <f t="array" ref="AI82">IF($O82=0,-AUP_EK,IF($O82&gt;AI$74,0,INDEX('AUP Modell'!$O$6:$O$35,$O82))+IF($O82=AI$74,INDEX('AUP Modell'!$R$6:$R$35,AI$74),0))</f>
        <v>937.18245243918773</v>
      </c>
      <c r="AJ82" cm="1">
        <f t="array" ref="AJ82">IF($O82=0,-AUP_EK,IF($O82&gt;AJ$74,0,INDEX('AUP Modell'!$O$6:$O$35,$O82))+IF($O82=AJ$74,INDEX('AUP Modell'!$R$6:$R$35,AJ$74),0))</f>
        <v>937.18245243918773</v>
      </c>
      <c r="AK82" cm="1">
        <f t="array" ref="AK82">IF($O82=0,-AUP_EK,IF($O82&gt;AK$74,0,INDEX('AUP Modell'!$O$6:$O$35,$O82))+IF($O82=AK$74,INDEX('AUP Modell'!$R$6:$R$35,AK$74),0))</f>
        <v>937.18245243918773</v>
      </c>
      <c r="AL82" cm="1">
        <f t="array" ref="AL82">IF($O82=0,-AUP_EK,IF($O82&gt;AL$74,0,INDEX('AUP Modell'!$O$6:$O$35,$O82))+IF($O82=AL$74,INDEX('AUP Modell'!$R$6:$R$35,AL$74),0))</f>
        <v>937.18245243918773</v>
      </c>
      <c r="AM82" cm="1">
        <f t="array" ref="AM82">IF($O82=0,-AUP_EK,IF($O82&gt;AM$74,0,INDEX('AUP Modell'!$O$6:$O$35,$O82))+IF($O82=AM$74,INDEX('AUP Modell'!$R$6:$R$35,AM$74),0))</f>
        <v>937.18245243918773</v>
      </c>
      <c r="AN82" cm="1">
        <f t="array" ref="AN82">IF($O82=0,-AUP_EK,IF($O82&gt;AN$74,0,INDEX('AUP Modell'!$O$6:$O$35,$O82))+IF($O82=AN$74,INDEX('AUP Modell'!$R$6:$R$35,AN$74),0))</f>
        <v>937.18245243918773</v>
      </c>
      <c r="AO82" cm="1">
        <f t="array" ref="AO82">IF($O82=0,-AUP_EK,IF($O82&gt;AO$74,0,INDEX('AUP Modell'!$O$6:$O$35,$O82))+IF($O82=AO$74,INDEX('AUP Modell'!$R$6:$R$35,AO$74),0))</f>
        <v>937.18245243918773</v>
      </c>
      <c r="AP82" cm="1">
        <f t="array" ref="AP82">IF($O82=0,-AUP_EK,IF($O82&gt;AP$74,0,INDEX('AUP Modell'!$O$6:$O$35,$O82))+IF($O82=AP$74,INDEX('AUP Modell'!$R$6:$R$35,AP$74),0))</f>
        <v>937.18245243918773</v>
      </c>
      <c r="AQ82" cm="1">
        <f t="array" ref="AQ82">IF($O82=0,-AUP_EK,IF($O82&gt;AQ$74,0,INDEX('AUP Modell'!$O$6:$O$35,$O82))+IF($O82=AQ$74,INDEX('AUP Modell'!$R$6:$R$35,AQ$74),0))</f>
        <v>937.18245243918773</v>
      </c>
      <c r="AR82" cm="1">
        <f t="array" ref="AR82">IF($O82=0,-AUP_EK,IF($O82&gt;AR$74,0,INDEX('AUP Modell'!$O$6:$O$35,$O82))+IF($O82=AR$74,INDEX('AUP Modell'!$R$6:$R$35,AR$74),0))</f>
        <v>937.18245243918773</v>
      </c>
      <c r="AS82" cm="1">
        <f t="array" ref="AS82">IF($O82=0,-AUP_EK,IF($O82&gt;AS$74,0,INDEX('AUP Modell'!$O$6:$O$35,$O82))+IF($O82=AS$74,INDEX('AUP Modell'!$R$6:$R$35,AS$74),0))</f>
        <v>937.18245243918773</v>
      </c>
    </row>
    <row r="83" spans="2:45" x14ac:dyDescent="0.25">
      <c r="B83" s="42">
        <v>9</v>
      </c>
      <c r="C83" s="43" cm="1">
        <f t="array" ref="C83">INDEX($P$106:$AS$106,$B83)</f>
        <v>0.10215147398696578</v>
      </c>
      <c r="D83" s="44" cm="1">
        <f t="array" ref="D83">INDEX($P$107:$AS$107,$B83)</f>
        <v>79335.077574615978</v>
      </c>
      <c r="E83" s="70" cm="1">
        <f t="array" ref="E83">IF(AUP_EK=0,"",INDEX($P$108:$AS$108,$B83)/AUP_EK)</f>
        <v>2.3222512929102663</v>
      </c>
      <c r="F83" s="65"/>
      <c r="O83">
        <v>8</v>
      </c>
      <c r="P83" cm="1">
        <f t="array" ref="P83">IF($O83=0,-AUP_EK,IF($O83&gt;P$74,0,INDEX('AUP Modell'!$O$6:$O$35,$O83))+IF($O83=P$74,INDEX('AUP Modell'!$R$6:$R$35,P$74),0))</f>
        <v>0</v>
      </c>
      <c r="Q83" cm="1">
        <f t="array" ref="Q83">IF($O83=0,-AUP_EK,IF($O83&gt;Q$74,0,INDEX('AUP Modell'!$O$6:$O$35,$O83))+IF($O83=Q$74,INDEX('AUP Modell'!$R$6:$R$35,Q$74),0))</f>
        <v>0</v>
      </c>
      <c r="R83" cm="1">
        <f t="array" ref="R83">IF($O83=0,-AUP_EK,IF($O83&gt;R$74,0,INDEX('AUP Modell'!$O$6:$O$35,$O83))+IF($O83=R$74,INDEX('AUP Modell'!$R$6:$R$35,R$74),0))</f>
        <v>0</v>
      </c>
      <c r="S83" cm="1">
        <f t="array" ref="S83">IF($O83=0,-AUP_EK,IF($O83&gt;S$74,0,INDEX('AUP Modell'!$O$6:$O$35,$O83))+IF($O83=S$74,INDEX('AUP Modell'!$R$6:$R$35,S$74),0))</f>
        <v>0</v>
      </c>
      <c r="T83" cm="1">
        <f t="array" ref="T83">IF($O83=0,-AUP_EK,IF($O83&gt;T$74,0,INDEX('AUP Modell'!$O$6:$O$35,$O83))+IF($O83=T$74,INDEX('AUP Modell'!$R$6:$R$35,T$74),0))</f>
        <v>0</v>
      </c>
      <c r="U83" cm="1">
        <f t="array" ref="U83">IF($O83=0,-AUP_EK,IF($O83&gt;U$74,0,INDEX('AUP Modell'!$O$6:$O$35,$O83))+IF($O83=U$74,INDEX('AUP Modell'!$R$6:$R$35,U$74),0))</f>
        <v>0</v>
      </c>
      <c r="V83" cm="1">
        <f t="array" ref="V83">IF($O83=0,-AUP_EK,IF($O83&gt;V$74,0,INDEX('AUP Modell'!$O$6:$O$35,$O83))+IF($O83=V$74,INDEX('AUP Modell'!$R$6:$R$35,V$74),0))</f>
        <v>0</v>
      </c>
      <c r="W83" cm="1">
        <f t="array" ref="W83">IF($O83=0,-AUP_EK,IF($O83&gt;W$74,0,INDEX('AUP Modell'!$O$6:$O$35,$O83))+IF($O83=W$74,INDEX('AUP Modell'!$R$6:$R$35,W$74),0))</f>
        <v>118821.88805107355</v>
      </c>
      <c r="X83" cm="1">
        <f t="array" ref="X83">IF($O83=0,-AUP_EK,IF($O83&gt;X$74,0,INDEX('AUP Modell'!$O$6:$O$35,$O83))+IF($O83=X$74,INDEX('AUP Modell'!$R$6:$R$35,X$74),0))</f>
        <v>916.42886421600724</v>
      </c>
      <c r="Y83" cm="1">
        <f t="array" ref="Y83">IF($O83=0,-AUP_EK,IF($O83&gt;Y$74,0,INDEX('AUP Modell'!$O$6:$O$35,$O83))+IF($O83=Y$74,INDEX('AUP Modell'!$R$6:$R$35,Y$74),0))</f>
        <v>916.42886421600724</v>
      </c>
      <c r="Z83" cm="1">
        <f t="array" ref="Z83">IF($O83=0,-AUP_EK,IF($O83&gt;Z$74,0,INDEX('AUP Modell'!$O$6:$O$35,$O83))+IF($O83=Z$74,INDEX('AUP Modell'!$R$6:$R$35,Z$74),0))</f>
        <v>916.42886421600724</v>
      </c>
      <c r="AA83" cm="1">
        <f t="array" ref="AA83">IF($O83=0,-AUP_EK,IF($O83&gt;AA$74,0,INDEX('AUP Modell'!$O$6:$O$35,$O83))+IF($O83=AA$74,INDEX('AUP Modell'!$R$6:$R$35,AA$74),0))</f>
        <v>916.42886421600724</v>
      </c>
      <c r="AB83" cm="1">
        <f t="array" ref="AB83">IF($O83=0,-AUP_EK,IF($O83&gt;AB$74,0,INDEX('AUP Modell'!$O$6:$O$35,$O83))+IF($O83=AB$74,INDEX('AUP Modell'!$R$6:$R$35,AB$74),0))</f>
        <v>916.42886421600724</v>
      </c>
      <c r="AC83" cm="1">
        <f t="array" ref="AC83">IF($O83=0,-AUP_EK,IF($O83&gt;AC$74,0,INDEX('AUP Modell'!$O$6:$O$35,$O83))+IF($O83=AC$74,INDEX('AUP Modell'!$R$6:$R$35,AC$74),0))</f>
        <v>916.42886421600724</v>
      </c>
      <c r="AD83" cm="1">
        <f t="array" ref="AD83">IF($O83=0,-AUP_EK,IF($O83&gt;AD$74,0,INDEX('AUP Modell'!$O$6:$O$35,$O83))+IF($O83=AD$74,INDEX('AUP Modell'!$R$6:$R$35,AD$74),0))</f>
        <v>916.42886421600724</v>
      </c>
      <c r="AE83" cm="1">
        <f t="array" ref="AE83">IF($O83=0,-AUP_EK,IF($O83&gt;AE$74,0,INDEX('AUP Modell'!$O$6:$O$35,$O83))+IF($O83=AE$74,INDEX('AUP Modell'!$R$6:$R$35,AE$74),0))</f>
        <v>916.42886421600724</v>
      </c>
      <c r="AF83" cm="1">
        <f t="array" ref="AF83">IF($O83=0,-AUP_EK,IF($O83&gt;AF$74,0,INDEX('AUP Modell'!$O$6:$O$35,$O83))+IF($O83=AF$74,INDEX('AUP Modell'!$R$6:$R$35,AF$74),0))</f>
        <v>916.42886421600724</v>
      </c>
      <c r="AG83" cm="1">
        <f t="array" ref="AG83">IF($O83=0,-AUP_EK,IF($O83&gt;AG$74,0,INDEX('AUP Modell'!$O$6:$O$35,$O83))+IF($O83=AG$74,INDEX('AUP Modell'!$R$6:$R$35,AG$74),0))</f>
        <v>916.42886421600724</v>
      </c>
      <c r="AH83" cm="1">
        <f t="array" ref="AH83">IF($O83=0,-AUP_EK,IF($O83&gt;AH$74,0,INDEX('AUP Modell'!$O$6:$O$35,$O83))+IF($O83=AH$74,INDEX('AUP Modell'!$R$6:$R$35,AH$74),0))</f>
        <v>916.42886421600724</v>
      </c>
      <c r="AI83" cm="1">
        <f t="array" ref="AI83">IF($O83=0,-AUP_EK,IF($O83&gt;AI$74,0,INDEX('AUP Modell'!$O$6:$O$35,$O83))+IF($O83=AI$74,INDEX('AUP Modell'!$R$6:$R$35,AI$74),0))</f>
        <v>916.42886421600724</v>
      </c>
      <c r="AJ83" cm="1">
        <f t="array" ref="AJ83">IF($O83=0,-AUP_EK,IF($O83&gt;AJ$74,0,INDEX('AUP Modell'!$O$6:$O$35,$O83))+IF($O83=AJ$74,INDEX('AUP Modell'!$R$6:$R$35,AJ$74),0))</f>
        <v>916.42886421600724</v>
      </c>
      <c r="AK83" cm="1">
        <f t="array" ref="AK83">IF($O83=0,-AUP_EK,IF($O83&gt;AK$74,0,INDEX('AUP Modell'!$O$6:$O$35,$O83))+IF($O83=AK$74,INDEX('AUP Modell'!$R$6:$R$35,AK$74),0))</f>
        <v>916.42886421600724</v>
      </c>
      <c r="AL83" cm="1">
        <f t="array" ref="AL83">IF($O83=0,-AUP_EK,IF($O83&gt;AL$74,0,INDEX('AUP Modell'!$O$6:$O$35,$O83))+IF($O83=AL$74,INDEX('AUP Modell'!$R$6:$R$35,AL$74),0))</f>
        <v>916.42886421600724</v>
      </c>
      <c r="AM83" cm="1">
        <f t="array" ref="AM83">IF($O83=0,-AUP_EK,IF($O83&gt;AM$74,0,INDEX('AUP Modell'!$O$6:$O$35,$O83))+IF($O83=AM$74,INDEX('AUP Modell'!$R$6:$R$35,AM$74),0))</f>
        <v>916.42886421600724</v>
      </c>
      <c r="AN83" cm="1">
        <f t="array" ref="AN83">IF($O83=0,-AUP_EK,IF($O83&gt;AN$74,0,INDEX('AUP Modell'!$O$6:$O$35,$O83))+IF($O83=AN$74,INDEX('AUP Modell'!$R$6:$R$35,AN$74),0))</f>
        <v>916.42886421600724</v>
      </c>
      <c r="AO83" cm="1">
        <f t="array" ref="AO83">IF($O83=0,-AUP_EK,IF($O83&gt;AO$74,0,INDEX('AUP Modell'!$O$6:$O$35,$O83))+IF($O83=AO$74,INDEX('AUP Modell'!$R$6:$R$35,AO$74),0))</f>
        <v>916.42886421600724</v>
      </c>
      <c r="AP83" cm="1">
        <f t="array" ref="AP83">IF($O83=0,-AUP_EK,IF($O83&gt;AP$74,0,INDEX('AUP Modell'!$O$6:$O$35,$O83))+IF($O83=AP$74,INDEX('AUP Modell'!$R$6:$R$35,AP$74),0))</f>
        <v>916.42886421600724</v>
      </c>
      <c r="AQ83" cm="1">
        <f t="array" ref="AQ83">IF($O83=0,-AUP_EK,IF($O83&gt;AQ$74,0,INDEX('AUP Modell'!$O$6:$O$35,$O83))+IF($O83=AQ$74,INDEX('AUP Modell'!$R$6:$R$35,AQ$74),0))</f>
        <v>916.42886421600724</v>
      </c>
      <c r="AR83" cm="1">
        <f t="array" ref="AR83">IF($O83=0,-AUP_EK,IF($O83&gt;AR$74,0,INDEX('AUP Modell'!$O$6:$O$35,$O83))+IF($O83=AR$74,INDEX('AUP Modell'!$R$6:$R$35,AR$74),0))</f>
        <v>916.42886421600724</v>
      </c>
      <c r="AS83" cm="1">
        <f t="array" ref="AS83">IF($O83=0,-AUP_EK,IF($O83&gt;AS$74,0,INDEX('AUP Modell'!$O$6:$O$35,$O83))+IF($O83=AS$74,INDEX('AUP Modell'!$R$6:$R$35,AS$74),0))</f>
        <v>916.42886421600724</v>
      </c>
    </row>
    <row r="84" spans="2:45" x14ac:dyDescent="0.25">
      <c r="B84" s="42">
        <v>10</v>
      </c>
      <c r="C84" s="43" cm="1">
        <f t="array" ref="C84">INDEX($P$106:$AS$106,$B84)</f>
        <v>0.10255807604821721</v>
      </c>
      <c r="D84" s="44" cm="1">
        <f t="array" ref="D84">INDEX($P$107:$AS$107,$B84)</f>
        <v>93383.455395151905</v>
      </c>
      <c r="E84" s="70" cm="1">
        <f t="array" ref="E84">IF(AUP_EK=0,"",INDEX($P$108:$AS$108,$B84)/AUP_EK)</f>
        <v>2.5563909232525317</v>
      </c>
      <c r="F84" s="65"/>
      <c r="O84">
        <v>9</v>
      </c>
      <c r="P84" cm="1">
        <f t="array" ref="P84">IF($O84=0,-AUP_EK,IF($O84&gt;P$74,0,INDEX('AUP Modell'!$O$6:$O$35,$O84))+IF($O84=P$74,INDEX('AUP Modell'!$R$6:$R$35,P$74),0))</f>
        <v>0</v>
      </c>
      <c r="Q84" cm="1">
        <f t="array" ref="Q84">IF($O84=0,-AUP_EK,IF($O84&gt;Q$74,0,INDEX('AUP Modell'!$O$6:$O$35,$O84))+IF($O84=Q$74,INDEX('AUP Modell'!$R$6:$R$35,Q$74),0))</f>
        <v>0</v>
      </c>
      <c r="R84" cm="1">
        <f t="array" ref="R84">IF($O84=0,-AUP_EK,IF($O84&gt;R$74,0,INDEX('AUP Modell'!$O$6:$O$35,$O84))+IF($O84=R$74,INDEX('AUP Modell'!$R$6:$R$35,R$74),0))</f>
        <v>0</v>
      </c>
      <c r="S84" cm="1">
        <f t="array" ref="S84">IF($O84=0,-AUP_EK,IF($O84&gt;S$74,0,INDEX('AUP Modell'!$O$6:$O$35,$O84))+IF($O84=S$74,INDEX('AUP Modell'!$R$6:$R$35,S$74),0))</f>
        <v>0</v>
      </c>
      <c r="T84" cm="1">
        <f t="array" ref="T84">IF($O84=0,-AUP_EK,IF($O84&gt;T$74,0,INDEX('AUP Modell'!$O$6:$O$35,$O84))+IF($O84=T$74,INDEX('AUP Modell'!$R$6:$R$35,T$74),0))</f>
        <v>0</v>
      </c>
      <c r="U84" cm="1">
        <f t="array" ref="U84">IF($O84=0,-AUP_EK,IF($O84&gt;U$74,0,INDEX('AUP Modell'!$O$6:$O$35,$O84))+IF($O84=U$74,INDEX('AUP Modell'!$R$6:$R$35,U$74),0))</f>
        <v>0</v>
      </c>
      <c r="V84" cm="1">
        <f t="array" ref="V84">IF($O84=0,-AUP_EK,IF($O84&gt;V$74,0,INDEX('AUP Modell'!$O$6:$O$35,$O84))+IF($O84=V$74,INDEX('AUP Modell'!$R$6:$R$35,V$74),0))</f>
        <v>0</v>
      </c>
      <c r="W84" cm="1">
        <f t="array" ref="W84">IF($O84=0,-AUP_EK,IF($O84&gt;W$74,0,INDEX('AUP Modell'!$O$6:$O$35,$O84))+IF($O84=W$74,INDEX('AUP Modell'!$R$6:$R$35,W$74),0))</f>
        <v>0</v>
      </c>
      <c r="X84" cm="1">
        <f t="array" ref="X84">IF($O84=0,-AUP_EK,IF($O84&gt;X$74,0,INDEX('AUP Modell'!$O$6:$O$35,$O84))+IF($O84=X$74,INDEX('AUP Modell'!$R$6:$R$35,X$74),0))</f>
        <v>131564.37186768732</v>
      </c>
      <c r="Y84" cm="1">
        <f t="array" ref="Y84">IF($O84=0,-AUP_EK,IF($O84&gt;Y$74,0,INDEX('AUP Modell'!$O$6:$O$35,$O84))+IF($O84=Y$74,INDEX('AUP Modell'!$R$6:$R$35,Y$74),0))</f>
        <v>-518.34293058089042</v>
      </c>
      <c r="Z84" cm="1">
        <f t="array" ref="Z84">IF($O84=0,-AUP_EK,IF($O84&gt;Z$74,0,INDEX('AUP Modell'!$O$6:$O$35,$O84))+IF($O84=Z$74,INDEX('AUP Modell'!$R$6:$R$35,Z$74),0))</f>
        <v>-518.34293058089042</v>
      </c>
      <c r="AA84" cm="1">
        <f t="array" ref="AA84">IF($O84=0,-AUP_EK,IF($O84&gt;AA$74,0,INDEX('AUP Modell'!$O$6:$O$35,$O84))+IF($O84=AA$74,INDEX('AUP Modell'!$R$6:$R$35,AA$74),0))</f>
        <v>-518.34293058089042</v>
      </c>
      <c r="AB84" cm="1">
        <f t="array" ref="AB84">IF($O84=0,-AUP_EK,IF($O84&gt;AB$74,0,INDEX('AUP Modell'!$O$6:$O$35,$O84))+IF($O84=AB$74,INDEX('AUP Modell'!$R$6:$R$35,AB$74),0))</f>
        <v>-518.34293058089042</v>
      </c>
      <c r="AC84" cm="1">
        <f t="array" ref="AC84">IF($O84=0,-AUP_EK,IF($O84&gt;AC$74,0,INDEX('AUP Modell'!$O$6:$O$35,$O84))+IF($O84=AC$74,INDEX('AUP Modell'!$R$6:$R$35,AC$74),0))</f>
        <v>-518.34293058089042</v>
      </c>
      <c r="AD84" cm="1">
        <f t="array" ref="AD84">IF($O84=0,-AUP_EK,IF($O84&gt;AD$74,0,INDEX('AUP Modell'!$O$6:$O$35,$O84))+IF($O84=AD$74,INDEX('AUP Modell'!$R$6:$R$35,AD$74),0))</f>
        <v>-518.34293058089042</v>
      </c>
      <c r="AE84" cm="1">
        <f t="array" ref="AE84">IF($O84=0,-AUP_EK,IF($O84&gt;AE$74,0,INDEX('AUP Modell'!$O$6:$O$35,$O84))+IF($O84=AE$74,INDEX('AUP Modell'!$R$6:$R$35,AE$74),0))</f>
        <v>-518.34293058089042</v>
      </c>
      <c r="AF84" cm="1">
        <f t="array" ref="AF84">IF($O84=0,-AUP_EK,IF($O84&gt;AF$74,0,INDEX('AUP Modell'!$O$6:$O$35,$O84))+IF($O84=AF$74,INDEX('AUP Modell'!$R$6:$R$35,AF$74),0))</f>
        <v>-518.34293058089042</v>
      </c>
      <c r="AG84" cm="1">
        <f t="array" ref="AG84">IF($O84=0,-AUP_EK,IF($O84&gt;AG$74,0,INDEX('AUP Modell'!$O$6:$O$35,$O84))+IF($O84=AG$74,INDEX('AUP Modell'!$R$6:$R$35,AG$74),0))</f>
        <v>-518.34293058089042</v>
      </c>
      <c r="AH84" cm="1">
        <f t="array" ref="AH84">IF($O84=0,-AUP_EK,IF($O84&gt;AH$74,0,INDEX('AUP Modell'!$O$6:$O$35,$O84))+IF($O84=AH$74,INDEX('AUP Modell'!$R$6:$R$35,AH$74),0))</f>
        <v>-518.34293058089042</v>
      </c>
      <c r="AI84" cm="1">
        <f t="array" ref="AI84">IF($O84=0,-AUP_EK,IF($O84&gt;AI$74,0,INDEX('AUP Modell'!$O$6:$O$35,$O84))+IF($O84=AI$74,INDEX('AUP Modell'!$R$6:$R$35,AI$74),0))</f>
        <v>-518.34293058089042</v>
      </c>
      <c r="AJ84" cm="1">
        <f t="array" ref="AJ84">IF($O84=0,-AUP_EK,IF($O84&gt;AJ$74,0,INDEX('AUP Modell'!$O$6:$O$35,$O84))+IF($O84=AJ$74,INDEX('AUP Modell'!$R$6:$R$35,AJ$74),0))</f>
        <v>-518.34293058089042</v>
      </c>
      <c r="AK84" cm="1">
        <f t="array" ref="AK84">IF($O84=0,-AUP_EK,IF($O84&gt;AK$74,0,INDEX('AUP Modell'!$O$6:$O$35,$O84))+IF($O84=AK$74,INDEX('AUP Modell'!$R$6:$R$35,AK$74),0))</f>
        <v>-518.34293058089042</v>
      </c>
      <c r="AL84" cm="1">
        <f t="array" ref="AL84">IF($O84=0,-AUP_EK,IF($O84&gt;AL$74,0,INDEX('AUP Modell'!$O$6:$O$35,$O84))+IF($O84=AL$74,INDEX('AUP Modell'!$R$6:$R$35,AL$74),0))</f>
        <v>-518.34293058089042</v>
      </c>
      <c r="AM84" cm="1">
        <f t="array" ref="AM84">IF($O84=0,-AUP_EK,IF($O84&gt;AM$74,0,INDEX('AUP Modell'!$O$6:$O$35,$O84))+IF($O84=AM$74,INDEX('AUP Modell'!$R$6:$R$35,AM$74),0))</f>
        <v>-518.34293058089042</v>
      </c>
      <c r="AN84" cm="1">
        <f t="array" ref="AN84">IF($O84=0,-AUP_EK,IF($O84&gt;AN$74,0,INDEX('AUP Modell'!$O$6:$O$35,$O84))+IF($O84=AN$74,INDEX('AUP Modell'!$R$6:$R$35,AN$74),0))</f>
        <v>-518.34293058089042</v>
      </c>
      <c r="AO84" cm="1">
        <f t="array" ref="AO84">IF($O84=0,-AUP_EK,IF($O84&gt;AO$74,0,INDEX('AUP Modell'!$O$6:$O$35,$O84))+IF($O84=AO$74,INDEX('AUP Modell'!$R$6:$R$35,AO$74),0))</f>
        <v>-518.34293058089042</v>
      </c>
      <c r="AP84" cm="1">
        <f t="array" ref="AP84">IF($O84=0,-AUP_EK,IF($O84&gt;AP$74,0,INDEX('AUP Modell'!$O$6:$O$35,$O84))+IF($O84=AP$74,INDEX('AUP Modell'!$R$6:$R$35,AP$74),0))</f>
        <v>-518.34293058089042</v>
      </c>
      <c r="AQ84" cm="1">
        <f t="array" ref="AQ84">IF($O84=0,-AUP_EK,IF($O84&gt;AQ$74,0,INDEX('AUP Modell'!$O$6:$O$35,$O84))+IF($O84=AQ$74,INDEX('AUP Modell'!$R$6:$R$35,AQ$74),0))</f>
        <v>-518.34293058089042</v>
      </c>
      <c r="AR84" cm="1">
        <f t="array" ref="AR84">IF($O84=0,-AUP_EK,IF($O84&gt;AR$74,0,INDEX('AUP Modell'!$O$6:$O$35,$O84))+IF($O84=AR$74,INDEX('AUP Modell'!$R$6:$R$35,AR$74),0))</f>
        <v>-518.34293058089042</v>
      </c>
      <c r="AS84" cm="1">
        <f t="array" ref="AS84">IF($O84=0,-AUP_EK,IF($O84&gt;AS$74,0,INDEX('AUP Modell'!$O$6:$O$35,$O84))+IF($O84=AS$74,INDEX('AUP Modell'!$R$6:$R$35,AS$74),0))</f>
        <v>-518.34293058089042</v>
      </c>
    </row>
    <row r="85" spans="2:45" x14ac:dyDescent="0.25">
      <c r="B85" s="42">
        <v>11</v>
      </c>
      <c r="C85" s="43" cm="1">
        <f t="array" ref="C85">INDEX($P$106:$AS$106,$B85)</f>
        <v>0.10219851245959077</v>
      </c>
      <c r="D85" s="44" cm="1">
        <f t="array" ref="D85">INDEX($P$107:$AS$107,$B85)</f>
        <v>107831.55225598635</v>
      </c>
      <c r="E85" s="70" cm="1">
        <f t="array" ref="E85">IF(AUP_EK=0,"",INDEX($P$108:$AS$108,$B85)/AUP_EK)</f>
        <v>2.7971925375997722</v>
      </c>
      <c r="F85" s="65"/>
      <c r="O85">
        <v>10</v>
      </c>
      <c r="P85" cm="1">
        <f t="array" ref="P85">IF($O85=0,-AUP_EK,IF($O85&gt;P$74,0,INDEX('AUP Modell'!$O$6:$O$35,$O85))+IF($O85=P$74,INDEX('AUP Modell'!$R$6:$R$35,P$74),0))</f>
        <v>0</v>
      </c>
      <c r="Q85" cm="1">
        <f t="array" ref="Q85">IF($O85=0,-AUP_EK,IF($O85&gt;Q$74,0,INDEX('AUP Modell'!$O$6:$O$35,$O85))+IF($O85=Q$74,INDEX('AUP Modell'!$R$6:$R$35,Q$74),0))</f>
        <v>0</v>
      </c>
      <c r="R85" cm="1">
        <f t="array" ref="R85">IF($O85=0,-AUP_EK,IF($O85&gt;R$74,0,INDEX('AUP Modell'!$O$6:$O$35,$O85))+IF($O85=R$74,INDEX('AUP Modell'!$R$6:$R$35,R$74),0))</f>
        <v>0</v>
      </c>
      <c r="S85" cm="1">
        <f t="array" ref="S85">IF($O85=0,-AUP_EK,IF($O85&gt;S$74,0,INDEX('AUP Modell'!$O$6:$O$35,$O85))+IF($O85=S$74,INDEX('AUP Modell'!$R$6:$R$35,S$74),0))</f>
        <v>0</v>
      </c>
      <c r="T85" cm="1">
        <f t="array" ref="T85">IF($O85=0,-AUP_EK,IF($O85&gt;T$74,0,INDEX('AUP Modell'!$O$6:$O$35,$O85))+IF($O85=T$74,INDEX('AUP Modell'!$R$6:$R$35,T$74),0))</f>
        <v>0</v>
      </c>
      <c r="U85" cm="1">
        <f t="array" ref="U85">IF($O85=0,-AUP_EK,IF($O85&gt;U$74,0,INDEX('AUP Modell'!$O$6:$O$35,$O85))+IF($O85=U$74,INDEX('AUP Modell'!$R$6:$R$35,U$74),0))</f>
        <v>0</v>
      </c>
      <c r="V85" cm="1">
        <f t="array" ref="V85">IF($O85=0,-AUP_EK,IF($O85&gt;V$74,0,INDEX('AUP Modell'!$O$6:$O$35,$O85))+IF($O85=V$74,INDEX('AUP Modell'!$R$6:$R$35,V$74),0))</f>
        <v>0</v>
      </c>
      <c r="W85" cm="1">
        <f t="array" ref="W85">IF($O85=0,-AUP_EK,IF($O85&gt;W$74,0,INDEX('AUP Modell'!$O$6:$O$35,$O85))+IF($O85=W$74,INDEX('AUP Modell'!$R$6:$R$35,W$74),0))</f>
        <v>0</v>
      </c>
      <c r="X85" cm="1">
        <f t="array" ref="X85">IF($O85=0,-AUP_EK,IF($O85&gt;X$74,0,INDEX('AUP Modell'!$O$6:$O$35,$O85))+IF($O85=X$74,INDEX('AUP Modell'!$R$6:$R$35,X$74),0))</f>
        <v>0</v>
      </c>
      <c r="Y85" cm="1">
        <f t="array" ref="Y85">IF($O85=0,-AUP_EK,IF($O85&gt;Y$74,0,INDEX('AUP Modell'!$O$6:$O$35,$O85))+IF($O85=Y$74,INDEX('AUP Modell'!$R$6:$R$35,Y$74),0))</f>
        <v>146131.09261880413</v>
      </c>
      <c r="Z85" cm="1">
        <f t="array" ref="Z85">IF($O85=0,-AUP_EK,IF($O85&gt;Z$74,0,INDEX('AUP Modell'!$O$6:$O$35,$O85))+IF($O85=Z$74,INDEX('AUP Modell'!$R$6:$R$35,Z$74),0))</f>
        <v>-544.87046735462627</v>
      </c>
      <c r="AA85" cm="1">
        <f t="array" ref="AA85">IF($O85=0,-AUP_EK,IF($O85&gt;AA$74,0,INDEX('AUP Modell'!$O$6:$O$35,$O85))+IF($O85=AA$74,INDEX('AUP Modell'!$R$6:$R$35,AA$74),0))</f>
        <v>-544.87046735462627</v>
      </c>
      <c r="AB85" cm="1">
        <f t="array" ref="AB85">IF($O85=0,-AUP_EK,IF($O85&gt;AB$74,0,INDEX('AUP Modell'!$O$6:$O$35,$O85))+IF($O85=AB$74,INDEX('AUP Modell'!$R$6:$R$35,AB$74),0))</f>
        <v>-544.87046735462627</v>
      </c>
      <c r="AC85" cm="1">
        <f t="array" ref="AC85">IF($O85=0,-AUP_EK,IF($O85&gt;AC$74,0,INDEX('AUP Modell'!$O$6:$O$35,$O85))+IF($O85=AC$74,INDEX('AUP Modell'!$R$6:$R$35,AC$74),0))</f>
        <v>-544.87046735462627</v>
      </c>
      <c r="AD85" cm="1">
        <f t="array" ref="AD85">IF($O85=0,-AUP_EK,IF($O85&gt;AD$74,0,INDEX('AUP Modell'!$O$6:$O$35,$O85))+IF($O85=AD$74,INDEX('AUP Modell'!$R$6:$R$35,AD$74),0))</f>
        <v>-544.87046735462627</v>
      </c>
      <c r="AE85" cm="1">
        <f t="array" ref="AE85">IF($O85=0,-AUP_EK,IF($O85&gt;AE$74,0,INDEX('AUP Modell'!$O$6:$O$35,$O85))+IF($O85=AE$74,INDEX('AUP Modell'!$R$6:$R$35,AE$74),0))</f>
        <v>-544.87046735462627</v>
      </c>
      <c r="AF85" cm="1">
        <f t="array" ref="AF85">IF($O85=0,-AUP_EK,IF($O85&gt;AF$74,0,INDEX('AUP Modell'!$O$6:$O$35,$O85))+IF($O85=AF$74,INDEX('AUP Modell'!$R$6:$R$35,AF$74),0))</f>
        <v>-544.87046735462627</v>
      </c>
      <c r="AG85" cm="1">
        <f t="array" ref="AG85">IF($O85=0,-AUP_EK,IF($O85&gt;AG$74,0,INDEX('AUP Modell'!$O$6:$O$35,$O85))+IF($O85=AG$74,INDEX('AUP Modell'!$R$6:$R$35,AG$74),0))</f>
        <v>-544.87046735462627</v>
      </c>
      <c r="AH85" cm="1">
        <f t="array" ref="AH85">IF($O85=0,-AUP_EK,IF($O85&gt;AH$74,0,INDEX('AUP Modell'!$O$6:$O$35,$O85))+IF($O85=AH$74,INDEX('AUP Modell'!$R$6:$R$35,AH$74),0))</f>
        <v>-544.87046735462627</v>
      </c>
      <c r="AI85" cm="1">
        <f t="array" ref="AI85">IF($O85=0,-AUP_EK,IF($O85&gt;AI$74,0,INDEX('AUP Modell'!$O$6:$O$35,$O85))+IF($O85=AI$74,INDEX('AUP Modell'!$R$6:$R$35,AI$74),0))</f>
        <v>-544.87046735462627</v>
      </c>
      <c r="AJ85" cm="1">
        <f t="array" ref="AJ85">IF($O85=0,-AUP_EK,IF($O85&gt;AJ$74,0,INDEX('AUP Modell'!$O$6:$O$35,$O85))+IF($O85=AJ$74,INDEX('AUP Modell'!$R$6:$R$35,AJ$74),0))</f>
        <v>-544.87046735462627</v>
      </c>
      <c r="AK85" cm="1">
        <f t="array" ref="AK85">IF($O85=0,-AUP_EK,IF($O85&gt;AK$74,0,INDEX('AUP Modell'!$O$6:$O$35,$O85))+IF($O85=AK$74,INDEX('AUP Modell'!$R$6:$R$35,AK$74),0))</f>
        <v>-544.87046735462627</v>
      </c>
      <c r="AL85" cm="1">
        <f t="array" ref="AL85">IF($O85=0,-AUP_EK,IF($O85&gt;AL$74,0,INDEX('AUP Modell'!$O$6:$O$35,$O85))+IF($O85=AL$74,INDEX('AUP Modell'!$R$6:$R$35,AL$74),0))</f>
        <v>-544.87046735462627</v>
      </c>
      <c r="AM85" cm="1">
        <f t="array" ref="AM85">IF($O85=0,-AUP_EK,IF($O85&gt;AM$74,0,INDEX('AUP Modell'!$O$6:$O$35,$O85))+IF($O85=AM$74,INDEX('AUP Modell'!$R$6:$R$35,AM$74),0))</f>
        <v>-544.87046735462627</v>
      </c>
      <c r="AN85" cm="1">
        <f t="array" ref="AN85">IF($O85=0,-AUP_EK,IF($O85&gt;AN$74,0,INDEX('AUP Modell'!$O$6:$O$35,$O85))+IF($O85=AN$74,INDEX('AUP Modell'!$R$6:$R$35,AN$74),0))</f>
        <v>-544.87046735462627</v>
      </c>
      <c r="AO85" cm="1">
        <f t="array" ref="AO85">IF($O85=0,-AUP_EK,IF($O85&gt;AO$74,0,INDEX('AUP Modell'!$O$6:$O$35,$O85))+IF($O85=AO$74,INDEX('AUP Modell'!$R$6:$R$35,AO$74),0))</f>
        <v>-544.87046735462627</v>
      </c>
      <c r="AP85" cm="1">
        <f t="array" ref="AP85">IF($O85=0,-AUP_EK,IF($O85&gt;AP$74,0,INDEX('AUP Modell'!$O$6:$O$35,$O85))+IF($O85=AP$74,INDEX('AUP Modell'!$R$6:$R$35,AP$74),0))</f>
        <v>-544.87046735462627</v>
      </c>
      <c r="AQ85" cm="1">
        <f t="array" ref="AQ85">IF($O85=0,-AUP_EK,IF($O85&gt;AQ$74,0,INDEX('AUP Modell'!$O$6:$O$35,$O85))+IF($O85=AQ$74,INDEX('AUP Modell'!$R$6:$R$35,AQ$74),0))</f>
        <v>-544.87046735462627</v>
      </c>
      <c r="AR85" cm="1">
        <f t="array" ref="AR85">IF($O85=0,-AUP_EK,IF($O85&gt;AR$74,0,INDEX('AUP Modell'!$O$6:$O$35,$O85))+IF($O85=AR$74,INDEX('AUP Modell'!$R$6:$R$35,AR$74),0))</f>
        <v>-544.87046735462627</v>
      </c>
      <c r="AS85" cm="1">
        <f t="array" ref="AS85">IF($O85=0,-AUP_EK,IF($O85&gt;AS$74,0,INDEX('AUP Modell'!$O$6:$O$35,$O85))+IF($O85=AS$74,INDEX('AUP Modell'!$R$6:$R$35,AS$74),0))</f>
        <v>-544.87046735462627</v>
      </c>
    </row>
    <row r="86" spans="2:45" x14ac:dyDescent="0.25">
      <c r="B86" s="42">
        <v>12</v>
      </c>
      <c r="C86" s="43" cm="1">
        <f t="array" ref="C86">INDEX($P$106:$AS$106,$B86)</f>
        <v>0.10135370776352559</v>
      </c>
      <c r="D86" s="44" cm="1">
        <f t="array" ref="D86">INDEX($P$107:$AS$107,$B86)</f>
        <v>122689.93124501029</v>
      </c>
      <c r="E86" s="70" cm="1">
        <f t="array" ref="E86">IF(AUP_EK=0,"",INDEX($P$108:$AS$108,$B86)/AUP_EK)</f>
        <v>3.044832187416838</v>
      </c>
      <c r="F86" s="65"/>
      <c r="O86">
        <v>11</v>
      </c>
      <c r="P86" cm="1">
        <f t="array" ref="P86">IF($O86=0,-AUP_EK,IF($O86&gt;P$74,0,INDEX('AUP Modell'!$O$6:$O$35,$O86))+IF($O86=P$74,INDEX('AUP Modell'!$R$6:$R$35,P$74),0))</f>
        <v>0</v>
      </c>
      <c r="Q86" cm="1">
        <f t="array" ref="Q86">IF($O86=0,-AUP_EK,IF($O86&gt;Q$74,0,INDEX('AUP Modell'!$O$6:$O$35,$O86))+IF($O86=Q$74,INDEX('AUP Modell'!$R$6:$R$35,Q$74),0))</f>
        <v>0</v>
      </c>
      <c r="R86" cm="1">
        <f t="array" ref="R86">IF($O86=0,-AUP_EK,IF($O86&gt;R$74,0,INDEX('AUP Modell'!$O$6:$O$35,$O86))+IF($O86=R$74,INDEX('AUP Modell'!$R$6:$R$35,R$74),0))</f>
        <v>0</v>
      </c>
      <c r="S86" cm="1">
        <f t="array" ref="S86">IF($O86=0,-AUP_EK,IF($O86&gt;S$74,0,INDEX('AUP Modell'!$O$6:$O$35,$O86))+IF($O86=S$74,INDEX('AUP Modell'!$R$6:$R$35,S$74),0))</f>
        <v>0</v>
      </c>
      <c r="T86" cm="1">
        <f t="array" ref="T86">IF($O86=0,-AUP_EK,IF($O86&gt;T$74,0,INDEX('AUP Modell'!$O$6:$O$35,$O86))+IF($O86=T$74,INDEX('AUP Modell'!$R$6:$R$35,T$74),0))</f>
        <v>0</v>
      </c>
      <c r="U86" cm="1">
        <f t="array" ref="U86">IF($O86=0,-AUP_EK,IF($O86&gt;U$74,0,INDEX('AUP Modell'!$O$6:$O$35,$O86))+IF($O86=U$74,INDEX('AUP Modell'!$R$6:$R$35,U$74),0))</f>
        <v>0</v>
      </c>
      <c r="V86" cm="1">
        <f t="array" ref="V86">IF($O86=0,-AUP_EK,IF($O86&gt;V$74,0,INDEX('AUP Modell'!$O$6:$O$35,$O86))+IF($O86=V$74,INDEX('AUP Modell'!$R$6:$R$35,V$74),0))</f>
        <v>0</v>
      </c>
      <c r="W86" cm="1">
        <f t="array" ref="W86">IF($O86=0,-AUP_EK,IF($O86&gt;W$74,0,INDEX('AUP Modell'!$O$6:$O$35,$O86))+IF($O86=W$74,INDEX('AUP Modell'!$R$6:$R$35,W$74),0))</f>
        <v>0</v>
      </c>
      <c r="X86" cm="1">
        <f t="array" ref="X86">IF($O86=0,-AUP_EK,IF($O86&gt;X$74,0,INDEX('AUP Modell'!$O$6:$O$35,$O86))+IF($O86=X$74,INDEX('AUP Modell'!$R$6:$R$35,X$74),0))</f>
        <v>0</v>
      </c>
      <c r="Y86" cm="1">
        <f t="array" ref="Y86">IF($O86=0,-AUP_EK,IF($O86&gt;Y$74,0,INDEX('AUP Modell'!$O$6:$O$35,$O86))+IF($O86=Y$74,INDEX('AUP Modell'!$R$6:$R$35,Y$74),0))</f>
        <v>0</v>
      </c>
      <c r="Z86" cm="1">
        <f t="array" ref="Z86">IF($O86=0,-AUP_EK,IF($O86&gt;Z$74,0,INDEX('AUP Modell'!$O$6:$O$35,$O86))+IF($O86=Z$74,INDEX('AUP Modell'!$R$6:$R$35,Z$74),0))</f>
        <v>161124.05994699319</v>
      </c>
      <c r="AA86" cm="1">
        <f t="array" ref="AA86">IF($O86=0,-AUP_EK,IF($O86&gt;AA$74,0,INDEX('AUP Modell'!$O$6:$O$35,$O86))+IF($O86=AA$74,INDEX('AUP Modell'!$R$6:$R$35,AA$74),0))</f>
        <v>-574.49696450694137</v>
      </c>
      <c r="AB86" cm="1">
        <f t="array" ref="AB86">IF($O86=0,-AUP_EK,IF($O86&gt;AB$74,0,INDEX('AUP Modell'!$O$6:$O$35,$O86))+IF($O86=AB$74,INDEX('AUP Modell'!$R$6:$R$35,AB$74),0))</f>
        <v>-574.49696450694137</v>
      </c>
      <c r="AC86" cm="1">
        <f t="array" ref="AC86">IF($O86=0,-AUP_EK,IF($O86&gt;AC$74,0,INDEX('AUP Modell'!$O$6:$O$35,$O86))+IF($O86=AC$74,INDEX('AUP Modell'!$R$6:$R$35,AC$74),0))</f>
        <v>-574.49696450694137</v>
      </c>
      <c r="AD86" cm="1">
        <f t="array" ref="AD86">IF($O86=0,-AUP_EK,IF($O86&gt;AD$74,0,INDEX('AUP Modell'!$O$6:$O$35,$O86))+IF($O86=AD$74,INDEX('AUP Modell'!$R$6:$R$35,AD$74),0))</f>
        <v>-574.49696450694137</v>
      </c>
      <c r="AE86" cm="1">
        <f t="array" ref="AE86">IF($O86=0,-AUP_EK,IF($O86&gt;AE$74,0,INDEX('AUP Modell'!$O$6:$O$35,$O86))+IF($O86=AE$74,INDEX('AUP Modell'!$R$6:$R$35,AE$74),0))</f>
        <v>-574.49696450694137</v>
      </c>
      <c r="AF86" cm="1">
        <f t="array" ref="AF86">IF($O86=0,-AUP_EK,IF($O86&gt;AF$74,0,INDEX('AUP Modell'!$O$6:$O$35,$O86))+IF($O86=AF$74,INDEX('AUP Modell'!$R$6:$R$35,AF$74),0))</f>
        <v>-574.49696450694137</v>
      </c>
      <c r="AG86" cm="1">
        <f t="array" ref="AG86">IF($O86=0,-AUP_EK,IF($O86&gt;AG$74,0,INDEX('AUP Modell'!$O$6:$O$35,$O86))+IF($O86=AG$74,INDEX('AUP Modell'!$R$6:$R$35,AG$74),0))</f>
        <v>-574.49696450694137</v>
      </c>
      <c r="AH86" cm="1">
        <f t="array" ref="AH86">IF($O86=0,-AUP_EK,IF($O86&gt;AH$74,0,INDEX('AUP Modell'!$O$6:$O$35,$O86))+IF($O86=AH$74,INDEX('AUP Modell'!$R$6:$R$35,AH$74),0))</f>
        <v>-574.49696450694137</v>
      </c>
      <c r="AI86" cm="1">
        <f t="array" ref="AI86">IF($O86=0,-AUP_EK,IF($O86&gt;AI$74,0,INDEX('AUP Modell'!$O$6:$O$35,$O86))+IF($O86=AI$74,INDEX('AUP Modell'!$R$6:$R$35,AI$74),0))</f>
        <v>-574.49696450694137</v>
      </c>
      <c r="AJ86" cm="1">
        <f t="array" ref="AJ86">IF($O86=0,-AUP_EK,IF($O86&gt;AJ$74,0,INDEX('AUP Modell'!$O$6:$O$35,$O86))+IF($O86=AJ$74,INDEX('AUP Modell'!$R$6:$R$35,AJ$74),0))</f>
        <v>-574.49696450694137</v>
      </c>
      <c r="AK86" cm="1">
        <f t="array" ref="AK86">IF($O86=0,-AUP_EK,IF($O86&gt;AK$74,0,INDEX('AUP Modell'!$O$6:$O$35,$O86))+IF($O86=AK$74,INDEX('AUP Modell'!$R$6:$R$35,AK$74),0))</f>
        <v>-574.49696450694137</v>
      </c>
      <c r="AL86" cm="1">
        <f t="array" ref="AL86">IF($O86=0,-AUP_EK,IF($O86&gt;AL$74,0,INDEX('AUP Modell'!$O$6:$O$35,$O86))+IF($O86=AL$74,INDEX('AUP Modell'!$R$6:$R$35,AL$74),0))</f>
        <v>-574.49696450694137</v>
      </c>
      <c r="AM86" cm="1">
        <f t="array" ref="AM86">IF($O86=0,-AUP_EK,IF($O86&gt;AM$74,0,INDEX('AUP Modell'!$O$6:$O$35,$O86))+IF($O86=AM$74,INDEX('AUP Modell'!$R$6:$R$35,AM$74),0))</f>
        <v>-574.49696450694137</v>
      </c>
      <c r="AN86" cm="1">
        <f t="array" ref="AN86">IF($O86=0,-AUP_EK,IF($O86&gt;AN$74,0,INDEX('AUP Modell'!$O$6:$O$35,$O86))+IF($O86=AN$74,INDEX('AUP Modell'!$R$6:$R$35,AN$74),0))</f>
        <v>-574.49696450694137</v>
      </c>
      <c r="AO86" cm="1">
        <f t="array" ref="AO86">IF($O86=0,-AUP_EK,IF($O86&gt;AO$74,0,INDEX('AUP Modell'!$O$6:$O$35,$O86))+IF($O86=AO$74,INDEX('AUP Modell'!$R$6:$R$35,AO$74),0))</f>
        <v>-574.49696450694137</v>
      </c>
      <c r="AP86" cm="1">
        <f t="array" ref="AP86">IF($O86=0,-AUP_EK,IF($O86&gt;AP$74,0,INDEX('AUP Modell'!$O$6:$O$35,$O86))+IF($O86=AP$74,INDEX('AUP Modell'!$R$6:$R$35,AP$74),0))</f>
        <v>-574.49696450694137</v>
      </c>
      <c r="AQ86" cm="1">
        <f t="array" ref="AQ86">IF($O86=0,-AUP_EK,IF($O86&gt;AQ$74,0,INDEX('AUP Modell'!$O$6:$O$35,$O86))+IF($O86=AQ$74,INDEX('AUP Modell'!$R$6:$R$35,AQ$74),0))</f>
        <v>-574.49696450694137</v>
      </c>
      <c r="AR86" cm="1">
        <f t="array" ref="AR86">IF($O86=0,-AUP_EK,IF($O86&gt;AR$74,0,INDEX('AUP Modell'!$O$6:$O$35,$O86))+IF($O86=AR$74,INDEX('AUP Modell'!$R$6:$R$35,AR$74),0))</f>
        <v>-574.49696450694137</v>
      </c>
      <c r="AS86" cm="1">
        <f t="array" ref="AS86">IF($O86=0,-AUP_EK,IF($O86&gt;AS$74,0,INDEX('AUP Modell'!$O$6:$O$35,$O86))+IF($O86=AS$74,INDEX('AUP Modell'!$R$6:$R$35,AS$74),0))</f>
        <v>-574.49696450694137</v>
      </c>
    </row>
    <row r="87" spans="2:45" x14ac:dyDescent="0.25">
      <c r="B87" s="54"/>
      <c r="C87" s="12"/>
      <c r="D87" s="12"/>
      <c r="E87" s="12"/>
      <c r="F87" s="65"/>
      <c r="O87">
        <v>12</v>
      </c>
      <c r="P87" cm="1">
        <f t="array" ref="P87">IF($O87=0,-AUP_EK,IF($O87&gt;P$74,0,INDEX('AUP Modell'!$O$6:$O$35,$O87))+IF($O87=P$74,INDEX('AUP Modell'!$R$6:$R$35,P$74),0))</f>
        <v>0</v>
      </c>
      <c r="Q87" cm="1">
        <f t="array" ref="Q87">IF($O87=0,-AUP_EK,IF($O87&gt;Q$74,0,INDEX('AUP Modell'!$O$6:$O$35,$O87))+IF($O87=Q$74,INDEX('AUP Modell'!$R$6:$R$35,Q$74),0))</f>
        <v>0</v>
      </c>
      <c r="R87" cm="1">
        <f t="array" ref="R87">IF($O87=0,-AUP_EK,IF($O87&gt;R$74,0,INDEX('AUP Modell'!$O$6:$O$35,$O87))+IF($O87=R$74,INDEX('AUP Modell'!$R$6:$R$35,R$74),0))</f>
        <v>0</v>
      </c>
      <c r="S87" cm="1">
        <f t="array" ref="S87">IF($O87=0,-AUP_EK,IF($O87&gt;S$74,0,INDEX('AUP Modell'!$O$6:$O$35,$O87))+IF($O87=S$74,INDEX('AUP Modell'!$R$6:$R$35,S$74),0))</f>
        <v>0</v>
      </c>
      <c r="T87" cm="1">
        <f t="array" ref="T87">IF($O87=0,-AUP_EK,IF($O87&gt;T$74,0,INDEX('AUP Modell'!$O$6:$O$35,$O87))+IF($O87=T$74,INDEX('AUP Modell'!$R$6:$R$35,T$74),0))</f>
        <v>0</v>
      </c>
      <c r="U87" cm="1">
        <f t="array" ref="U87">IF($O87=0,-AUP_EK,IF($O87&gt;U$74,0,INDEX('AUP Modell'!$O$6:$O$35,$O87))+IF($O87=U$74,INDEX('AUP Modell'!$R$6:$R$35,U$74),0))</f>
        <v>0</v>
      </c>
      <c r="V87" cm="1">
        <f t="array" ref="V87">IF($O87=0,-AUP_EK,IF($O87&gt;V$74,0,INDEX('AUP Modell'!$O$6:$O$35,$O87))+IF($O87=V$74,INDEX('AUP Modell'!$R$6:$R$35,V$74),0))</f>
        <v>0</v>
      </c>
      <c r="W87" cm="1">
        <f t="array" ref="W87">IF($O87=0,-AUP_EK,IF($O87&gt;W$74,0,INDEX('AUP Modell'!$O$6:$O$35,$O87))+IF($O87=W$74,INDEX('AUP Modell'!$R$6:$R$35,W$74),0))</f>
        <v>0</v>
      </c>
      <c r="X87" cm="1">
        <f t="array" ref="X87">IF($O87=0,-AUP_EK,IF($O87&gt;X$74,0,INDEX('AUP Modell'!$O$6:$O$35,$O87))+IF($O87=X$74,INDEX('AUP Modell'!$R$6:$R$35,X$74),0))</f>
        <v>0</v>
      </c>
      <c r="Y87" cm="1">
        <f t="array" ref="Y87">IF($O87=0,-AUP_EK,IF($O87&gt;Y$74,0,INDEX('AUP Modell'!$O$6:$O$35,$O87))+IF($O87=Y$74,INDEX('AUP Modell'!$R$6:$R$35,Y$74),0))</f>
        <v>0</v>
      </c>
      <c r="Z87" cm="1">
        <f t="array" ref="Z87">IF($O87=0,-AUP_EK,IF($O87&gt;Z$74,0,INDEX('AUP Modell'!$O$6:$O$35,$O87))+IF($O87=Z$74,INDEX('AUP Modell'!$R$6:$R$35,Z$74),0))</f>
        <v>0</v>
      </c>
      <c r="AA87" cm="1">
        <f t="array" ref="AA87">IF($O87=0,-AUP_EK,IF($O87&gt;AA$74,0,INDEX('AUP Modell'!$O$6:$O$35,$O87))+IF($O87=AA$74,INDEX('AUP Modell'!$R$6:$R$35,AA$74),0))</f>
        <v>176556.93590052408</v>
      </c>
      <c r="AB87" cm="1">
        <f t="array" ref="AB87">IF($O87=0,-AUP_EK,IF($O87&gt;AB$74,0,INDEX('AUP Modell'!$O$6:$O$35,$O87))+IF($O87=AB$74,INDEX('AUP Modell'!$R$6:$R$35,AB$74),0))</f>
        <v>-607.3715462419359</v>
      </c>
      <c r="AC87" cm="1">
        <f t="array" ref="AC87">IF($O87=0,-AUP_EK,IF($O87&gt;AC$74,0,INDEX('AUP Modell'!$O$6:$O$35,$O87))+IF($O87=AC$74,INDEX('AUP Modell'!$R$6:$R$35,AC$74),0))</f>
        <v>-607.3715462419359</v>
      </c>
      <c r="AD87" cm="1">
        <f t="array" ref="AD87">IF($O87=0,-AUP_EK,IF($O87&gt;AD$74,0,INDEX('AUP Modell'!$O$6:$O$35,$O87))+IF($O87=AD$74,INDEX('AUP Modell'!$R$6:$R$35,AD$74),0))</f>
        <v>-607.3715462419359</v>
      </c>
      <c r="AE87" cm="1">
        <f t="array" ref="AE87">IF($O87=0,-AUP_EK,IF($O87&gt;AE$74,0,INDEX('AUP Modell'!$O$6:$O$35,$O87))+IF($O87=AE$74,INDEX('AUP Modell'!$R$6:$R$35,AE$74),0))</f>
        <v>-607.3715462419359</v>
      </c>
      <c r="AF87" cm="1">
        <f t="array" ref="AF87">IF($O87=0,-AUP_EK,IF($O87&gt;AF$74,0,INDEX('AUP Modell'!$O$6:$O$35,$O87))+IF($O87=AF$74,INDEX('AUP Modell'!$R$6:$R$35,AF$74),0))</f>
        <v>-607.3715462419359</v>
      </c>
      <c r="AG87" cm="1">
        <f t="array" ref="AG87">IF($O87=0,-AUP_EK,IF($O87&gt;AG$74,0,INDEX('AUP Modell'!$O$6:$O$35,$O87))+IF($O87=AG$74,INDEX('AUP Modell'!$R$6:$R$35,AG$74),0))</f>
        <v>-607.3715462419359</v>
      </c>
      <c r="AH87" cm="1">
        <f t="array" ref="AH87">IF($O87=0,-AUP_EK,IF($O87&gt;AH$74,0,INDEX('AUP Modell'!$O$6:$O$35,$O87))+IF($O87=AH$74,INDEX('AUP Modell'!$R$6:$R$35,AH$74),0))</f>
        <v>-607.3715462419359</v>
      </c>
      <c r="AI87" cm="1">
        <f t="array" ref="AI87">IF($O87=0,-AUP_EK,IF($O87&gt;AI$74,0,INDEX('AUP Modell'!$O$6:$O$35,$O87))+IF($O87=AI$74,INDEX('AUP Modell'!$R$6:$R$35,AI$74),0))</f>
        <v>-607.3715462419359</v>
      </c>
      <c r="AJ87" cm="1">
        <f t="array" ref="AJ87">IF($O87=0,-AUP_EK,IF($O87&gt;AJ$74,0,INDEX('AUP Modell'!$O$6:$O$35,$O87))+IF($O87=AJ$74,INDEX('AUP Modell'!$R$6:$R$35,AJ$74),0))</f>
        <v>-607.3715462419359</v>
      </c>
      <c r="AK87" cm="1">
        <f t="array" ref="AK87">IF($O87=0,-AUP_EK,IF($O87&gt;AK$74,0,INDEX('AUP Modell'!$O$6:$O$35,$O87))+IF($O87=AK$74,INDEX('AUP Modell'!$R$6:$R$35,AK$74),0))</f>
        <v>-607.3715462419359</v>
      </c>
      <c r="AL87" cm="1">
        <f t="array" ref="AL87">IF($O87=0,-AUP_EK,IF($O87&gt;AL$74,0,INDEX('AUP Modell'!$O$6:$O$35,$O87))+IF($O87=AL$74,INDEX('AUP Modell'!$R$6:$R$35,AL$74),0))</f>
        <v>-607.3715462419359</v>
      </c>
      <c r="AM87" cm="1">
        <f t="array" ref="AM87">IF($O87=0,-AUP_EK,IF($O87&gt;AM$74,0,INDEX('AUP Modell'!$O$6:$O$35,$O87))+IF($O87=AM$74,INDEX('AUP Modell'!$R$6:$R$35,AM$74),0))</f>
        <v>-607.3715462419359</v>
      </c>
      <c r="AN87" cm="1">
        <f t="array" ref="AN87">IF($O87=0,-AUP_EK,IF($O87&gt;AN$74,0,INDEX('AUP Modell'!$O$6:$O$35,$O87))+IF($O87=AN$74,INDEX('AUP Modell'!$R$6:$R$35,AN$74),0))</f>
        <v>-607.3715462419359</v>
      </c>
      <c r="AO87" cm="1">
        <f t="array" ref="AO87">IF($O87=0,-AUP_EK,IF($O87&gt;AO$74,0,INDEX('AUP Modell'!$O$6:$O$35,$O87))+IF($O87=AO$74,INDEX('AUP Modell'!$R$6:$R$35,AO$74),0))</f>
        <v>-607.3715462419359</v>
      </c>
      <c r="AP87" cm="1">
        <f t="array" ref="AP87">IF($O87=0,-AUP_EK,IF($O87&gt;AP$74,0,INDEX('AUP Modell'!$O$6:$O$35,$O87))+IF($O87=AP$74,INDEX('AUP Modell'!$R$6:$R$35,AP$74),0))</f>
        <v>-607.3715462419359</v>
      </c>
      <c r="AQ87" cm="1">
        <f t="array" ref="AQ87">IF($O87=0,-AUP_EK,IF($O87&gt;AQ$74,0,INDEX('AUP Modell'!$O$6:$O$35,$O87))+IF($O87=AQ$74,INDEX('AUP Modell'!$R$6:$R$35,AQ$74),0))</f>
        <v>-607.3715462419359</v>
      </c>
      <c r="AR87" cm="1">
        <f t="array" ref="AR87">IF($O87=0,-AUP_EK,IF($O87&gt;AR$74,0,INDEX('AUP Modell'!$O$6:$O$35,$O87))+IF($O87=AR$74,INDEX('AUP Modell'!$R$6:$R$35,AR$74),0))</f>
        <v>-607.3715462419359</v>
      </c>
      <c r="AS87" cm="1">
        <f t="array" ref="AS87">IF($O87=0,-AUP_EK,IF($O87&gt;AS$74,0,INDEX('AUP Modell'!$O$6:$O$35,$O87))+IF($O87=AS$74,INDEX('AUP Modell'!$R$6:$R$35,AS$74),0))</f>
        <v>-607.3715462419359</v>
      </c>
    </row>
    <row r="88" spans="2:45" x14ac:dyDescent="0.25">
      <c r="B88" s="54"/>
      <c r="C88" s="12"/>
      <c r="D88" s="12"/>
      <c r="E88" s="12"/>
      <c r="F88" s="65"/>
      <c r="O88">
        <v>13</v>
      </c>
      <c r="P88" cm="1">
        <f t="array" ref="P88">IF($O88=0,-AUP_EK,IF($O88&gt;P$74,0,INDEX('AUP Modell'!$O$6:$O$35,$O88))+IF($O88=P$74,INDEX('AUP Modell'!$R$6:$R$35,P$74),0))</f>
        <v>0</v>
      </c>
      <c r="Q88" cm="1">
        <f t="array" ref="Q88">IF($O88=0,-AUP_EK,IF($O88&gt;Q$74,0,INDEX('AUP Modell'!$O$6:$O$35,$O88))+IF($O88=Q$74,INDEX('AUP Modell'!$R$6:$R$35,Q$74),0))</f>
        <v>0</v>
      </c>
      <c r="R88" cm="1">
        <f t="array" ref="R88">IF($O88=0,-AUP_EK,IF($O88&gt;R$74,0,INDEX('AUP Modell'!$O$6:$O$35,$O88))+IF($O88=R$74,INDEX('AUP Modell'!$R$6:$R$35,R$74),0))</f>
        <v>0</v>
      </c>
      <c r="S88" cm="1">
        <f t="array" ref="S88">IF($O88=0,-AUP_EK,IF($O88&gt;S$74,0,INDEX('AUP Modell'!$O$6:$O$35,$O88))+IF($O88=S$74,INDEX('AUP Modell'!$R$6:$R$35,S$74),0))</f>
        <v>0</v>
      </c>
      <c r="T88" cm="1">
        <f t="array" ref="T88">IF($O88=0,-AUP_EK,IF($O88&gt;T$74,0,INDEX('AUP Modell'!$O$6:$O$35,$O88))+IF($O88=T$74,INDEX('AUP Modell'!$R$6:$R$35,T$74),0))</f>
        <v>0</v>
      </c>
      <c r="U88" cm="1">
        <f t="array" ref="U88">IF($O88=0,-AUP_EK,IF($O88&gt;U$74,0,INDEX('AUP Modell'!$O$6:$O$35,$O88))+IF($O88=U$74,INDEX('AUP Modell'!$R$6:$R$35,U$74),0))</f>
        <v>0</v>
      </c>
      <c r="V88" cm="1">
        <f t="array" ref="V88">IF($O88=0,-AUP_EK,IF($O88&gt;V$74,0,INDEX('AUP Modell'!$O$6:$O$35,$O88))+IF($O88=V$74,INDEX('AUP Modell'!$R$6:$R$35,V$74),0))</f>
        <v>0</v>
      </c>
      <c r="W88" cm="1">
        <f t="array" ref="W88">IF($O88=0,-AUP_EK,IF($O88&gt;W$74,0,INDEX('AUP Modell'!$O$6:$O$35,$O88))+IF($O88=W$74,INDEX('AUP Modell'!$R$6:$R$35,W$74),0))</f>
        <v>0</v>
      </c>
      <c r="X88" cm="1">
        <f t="array" ref="X88">IF($O88=0,-AUP_EK,IF($O88&gt;X$74,0,INDEX('AUP Modell'!$O$6:$O$35,$O88))+IF($O88=X$74,INDEX('AUP Modell'!$R$6:$R$35,X$74),0))</f>
        <v>0</v>
      </c>
      <c r="Y88" cm="1">
        <f t="array" ref="Y88">IF($O88=0,-AUP_EK,IF($O88&gt;Y$74,0,INDEX('AUP Modell'!$O$6:$O$35,$O88))+IF($O88=Y$74,INDEX('AUP Modell'!$R$6:$R$35,Y$74),0))</f>
        <v>0</v>
      </c>
      <c r="Z88" cm="1">
        <f t="array" ref="Z88">IF($O88=0,-AUP_EK,IF($O88&gt;Z$74,0,INDEX('AUP Modell'!$O$6:$O$35,$O88))+IF($O88=Z$74,INDEX('AUP Modell'!$R$6:$R$35,Z$74),0))</f>
        <v>0</v>
      </c>
      <c r="AA88" cm="1">
        <f t="array" ref="AA88">IF($O88=0,-AUP_EK,IF($O88&gt;AA$74,0,INDEX('AUP Modell'!$O$6:$O$35,$O88))+IF($O88=AA$74,INDEX('AUP Modell'!$R$6:$R$35,AA$74),0))</f>
        <v>0</v>
      </c>
      <c r="AB88" cm="1">
        <f t="array" ref="AB88">IF($O88=0,-AUP_EK,IF($O88&gt;AB$74,0,INDEX('AUP Modell'!$O$6:$O$35,$O88))+IF($O88=AB$74,INDEX('AUP Modell'!$R$6:$R$35,AB$74),0))</f>
        <v>187504.65113588545</v>
      </c>
      <c r="AC88" cm="1">
        <f t="array" ref="AC88">IF($O88=0,-AUP_EK,IF($O88&gt;AC$74,0,INDEX('AUP Modell'!$O$6:$O$35,$O88))+IF($O88=AC$74,INDEX('AUP Modell'!$R$6:$R$35,AC$74),0))</f>
        <v>-5582.8494739391153</v>
      </c>
      <c r="AD88" cm="1">
        <f t="array" ref="AD88">IF($O88=0,-AUP_EK,IF($O88&gt;AD$74,0,INDEX('AUP Modell'!$O$6:$O$35,$O88))+IF($O88=AD$74,INDEX('AUP Modell'!$R$6:$R$35,AD$74),0))</f>
        <v>-5582.8494739391153</v>
      </c>
      <c r="AE88" cm="1">
        <f t="array" ref="AE88">IF($O88=0,-AUP_EK,IF($O88&gt;AE$74,0,INDEX('AUP Modell'!$O$6:$O$35,$O88))+IF($O88=AE$74,INDEX('AUP Modell'!$R$6:$R$35,AE$74),0))</f>
        <v>-5582.8494739391153</v>
      </c>
      <c r="AF88" cm="1">
        <f t="array" ref="AF88">IF($O88=0,-AUP_EK,IF($O88&gt;AF$74,0,INDEX('AUP Modell'!$O$6:$O$35,$O88))+IF($O88=AF$74,INDEX('AUP Modell'!$R$6:$R$35,AF$74),0))</f>
        <v>-5582.8494739391153</v>
      </c>
      <c r="AG88" cm="1">
        <f t="array" ref="AG88">IF($O88=0,-AUP_EK,IF($O88&gt;AG$74,0,INDEX('AUP Modell'!$O$6:$O$35,$O88))+IF($O88=AG$74,INDEX('AUP Modell'!$R$6:$R$35,AG$74),0))</f>
        <v>-5582.8494739391153</v>
      </c>
      <c r="AH88" cm="1">
        <f t="array" ref="AH88">IF($O88=0,-AUP_EK,IF($O88&gt;AH$74,0,INDEX('AUP Modell'!$O$6:$O$35,$O88))+IF($O88=AH$74,INDEX('AUP Modell'!$R$6:$R$35,AH$74),0))</f>
        <v>-5582.8494739391153</v>
      </c>
      <c r="AI88" cm="1">
        <f t="array" ref="AI88">IF($O88=0,-AUP_EK,IF($O88&gt;AI$74,0,INDEX('AUP Modell'!$O$6:$O$35,$O88))+IF($O88=AI$74,INDEX('AUP Modell'!$R$6:$R$35,AI$74),0))</f>
        <v>-5582.8494739391153</v>
      </c>
      <c r="AJ88" cm="1">
        <f t="array" ref="AJ88">IF($O88=0,-AUP_EK,IF($O88&gt;AJ$74,0,INDEX('AUP Modell'!$O$6:$O$35,$O88))+IF($O88=AJ$74,INDEX('AUP Modell'!$R$6:$R$35,AJ$74),0))</f>
        <v>-5582.8494739391153</v>
      </c>
      <c r="AK88" cm="1">
        <f t="array" ref="AK88">IF($O88=0,-AUP_EK,IF($O88&gt;AK$74,0,INDEX('AUP Modell'!$O$6:$O$35,$O88))+IF($O88=AK$74,INDEX('AUP Modell'!$R$6:$R$35,AK$74),0))</f>
        <v>-5582.8494739391153</v>
      </c>
      <c r="AL88" cm="1">
        <f t="array" ref="AL88">IF($O88=0,-AUP_EK,IF($O88&gt;AL$74,0,INDEX('AUP Modell'!$O$6:$O$35,$O88))+IF($O88=AL$74,INDEX('AUP Modell'!$R$6:$R$35,AL$74),0))</f>
        <v>-5582.8494739391153</v>
      </c>
      <c r="AM88" cm="1">
        <f t="array" ref="AM88">IF($O88=0,-AUP_EK,IF($O88&gt;AM$74,0,INDEX('AUP Modell'!$O$6:$O$35,$O88))+IF($O88=AM$74,INDEX('AUP Modell'!$R$6:$R$35,AM$74),0))</f>
        <v>-5582.8494739391153</v>
      </c>
      <c r="AN88" cm="1">
        <f t="array" ref="AN88">IF($O88=0,-AUP_EK,IF($O88&gt;AN$74,0,INDEX('AUP Modell'!$O$6:$O$35,$O88))+IF($O88=AN$74,INDEX('AUP Modell'!$R$6:$R$35,AN$74),0))</f>
        <v>-5582.8494739391153</v>
      </c>
      <c r="AO88" cm="1">
        <f t="array" ref="AO88">IF($O88=0,-AUP_EK,IF($O88&gt;AO$74,0,INDEX('AUP Modell'!$O$6:$O$35,$O88))+IF($O88=AO$74,INDEX('AUP Modell'!$R$6:$R$35,AO$74),0))</f>
        <v>-5582.8494739391153</v>
      </c>
      <c r="AP88" cm="1">
        <f t="array" ref="AP88">IF($O88=0,-AUP_EK,IF($O88&gt;AP$74,0,INDEX('AUP Modell'!$O$6:$O$35,$O88))+IF($O88=AP$74,INDEX('AUP Modell'!$R$6:$R$35,AP$74),0))</f>
        <v>-5582.8494739391153</v>
      </c>
      <c r="AQ88" cm="1">
        <f t="array" ref="AQ88">IF($O88=0,-AUP_EK,IF($O88&gt;AQ$74,0,INDEX('AUP Modell'!$O$6:$O$35,$O88))+IF($O88=AQ$74,INDEX('AUP Modell'!$R$6:$R$35,AQ$74),0))</f>
        <v>-5582.8494739391153</v>
      </c>
      <c r="AR88" cm="1">
        <f t="array" ref="AR88">IF($O88=0,-AUP_EK,IF($O88&gt;AR$74,0,INDEX('AUP Modell'!$O$6:$O$35,$O88))+IF($O88=AR$74,INDEX('AUP Modell'!$R$6:$R$35,AR$74),0))</f>
        <v>-5582.8494739391153</v>
      </c>
      <c r="AS88" cm="1">
        <f t="array" ref="AS88">IF($O88=0,-AUP_EK,IF($O88&gt;AS$74,0,INDEX('AUP Modell'!$O$6:$O$35,$O88))+IF($O88=AS$74,INDEX('AUP Modell'!$R$6:$R$35,AS$74),0))</f>
        <v>-5582.8494739391153</v>
      </c>
    </row>
    <row r="89" spans="2:45" x14ac:dyDescent="0.25">
      <c r="B89" s="54"/>
      <c r="C89" s="12"/>
      <c r="D89" s="12"/>
      <c r="E89" s="12"/>
      <c r="F89" s="65"/>
      <c r="O89">
        <v>14</v>
      </c>
      <c r="P89" cm="1">
        <f t="array" ref="P89">IF($O89=0,-AUP_EK,IF($O89&gt;P$74,0,INDEX('AUP Modell'!$O$6:$O$35,$O89))+IF($O89=P$74,INDEX('AUP Modell'!$R$6:$R$35,P$74),0))</f>
        <v>0</v>
      </c>
      <c r="Q89" cm="1">
        <f t="array" ref="Q89">IF($O89=0,-AUP_EK,IF($O89&gt;Q$74,0,INDEX('AUP Modell'!$O$6:$O$35,$O89))+IF($O89=Q$74,INDEX('AUP Modell'!$R$6:$R$35,Q$74),0))</f>
        <v>0</v>
      </c>
      <c r="R89" cm="1">
        <f t="array" ref="R89">IF($O89=0,-AUP_EK,IF($O89&gt;R$74,0,INDEX('AUP Modell'!$O$6:$O$35,$O89))+IF($O89=R$74,INDEX('AUP Modell'!$R$6:$R$35,R$74),0))</f>
        <v>0</v>
      </c>
      <c r="S89" cm="1">
        <f t="array" ref="S89">IF($O89=0,-AUP_EK,IF($O89&gt;S$74,0,INDEX('AUP Modell'!$O$6:$O$35,$O89))+IF($O89=S$74,INDEX('AUP Modell'!$R$6:$R$35,S$74),0))</f>
        <v>0</v>
      </c>
      <c r="T89" cm="1">
        <f t="array" ref="T89">IF($O89=0,-AUP_EK,IF($O89&gt;T$74,0,INDEX('AUP Modell'!$O$6:$O$35,$O89))+IF($O89=T$74,INDEX('AUP Modell'!$R$6:$R$35,T$74),0))</f>
        <v>0</v>
      </c>
      <c r="U89" cm="1">
        <f t="array" ref="U89">IF($O89=0,-AUP_EK,IF($O89&gt;U$74,0,INDEX('AUP Modell'!$O$6:$O$35,$O89))+IF($O89=U$74,INDEX('AUP Modell'!$R$6:$R$35,U$74),0))</f>
        <v>0</v>
      </c>
      <c r="V89" cm="1">
        <f t="array" ref="V89">IF($O89=0,-AUP_EK,IF($O89&gt;V$74,0,INDEX('AUP Modell'!$O$6:$O$35,$O89))+IF($O89=V$74,INDEX('AUP Modell'!$R$6:$R$35,V$74),0))</f>
        <v>0</v>
      </c>
      <c r="W89" cm="1">
        <f t="array" ref="W89">IF($O89=0,-AUP_EK,IF($O89&gt;W$74,0,INDEX('AUP Modell'!$O$6:$O$35,$O89))+IF($O89=W$74,INDEX('AUP Modell'!$R$6:$R$35,W$74),0))</f>
        <v>0</v>
      </c>
      <c r="X89" cm="1">
        <f t="array" ref="X89">IF($O89=0,-AUP_EK,IF($O89&gt;X$74,0,INDEX('AUP Modell'!$O$6:$O$35,$O89))+IF($O89=X$74,INDEX('AUP Modell'!$R$6:$R$35,X$74),0))</f>
        <v>0</v>
      </c>
      <c r="Y89" cm="1">
        <f t="array" ref="Y89">IF($O89=0,-AUP_EK,IF($O89&gt;Y$74,0,INDEX('AUP Modell'!$O$6:$O$35,$O89))+IF($O89=Y$74,INDEX('AUP Modell'!$R$6:$R$35,Y$74),0))</f>
        <v>0</v>
      </c>
      <c r="Z89" cm="1">
        <f t="array" ref="Z89">IF($O89=0,-AUP_EK,IF($O89&gt;Z$74,0,INDEX('AUP Modell'!$O$6:$O$35,$O89))+IF($O89=Z$74,INDEX('AUP Modell'!$R$6:$R$35,Z$74),0))</f>
        <v>0</v>
      </c>
      <c r="AA89" cm="1">
        <f t="array" ref="AA89">IF($O89=0,-AUP_EK,IF($O89&gt;AA$74,0,INDEX('AUP Modell'!$O$6:$O$35,$O89))+IF($O89=AA$74,INDEX('AUP Modell'!$R$6:$R$35,AA$74),0))</f>
        <v>0</v>
      </c>
      <c r="AB89" cm="1">
        <f t="array" ref="AB89">IF($O89=0,-AUP_EK,IF($O89&gt;AB$74,0,INDEX('AUP Modell'!$O$6:$O$35,$O89))+IF($O89=AB$74,INDEX('AUP Modell'!$R$6:$R$35,AB$74),0))</f>
        <v>0</v>
      </c>
      <c r="AC89" cm="1">
        <f t="array" ref="AC89">IF($O89=0,-AUP_EK,IF($O89&gt;AC$74,0,INDEX('AUP Modell'!$O$6:$O$35,$O89))+IF($O89=AC$74,INDEX('AUP Modell'!$R$6:$R$35,AC$74),0))</f>
        <v>203860.22171625801</v>
      </c>
      <c r="AD89" cm="1">
        <f t="array" ref="AD89">IF($O89=0,-AUP_EK,IF($O89&gt;AD$74,0,INDEX('AUP Modell'!$O$6:$O$35,$O89))+IF($O89=AD$74,INDEX('AUP Modell'!$R$6:$R$35,AD$74),0))</f>
        <v>-5622.6923864228884</v>
      </c>
      <c r="AE89" cm="1">
        <f t="array" ref="AE89">IF($O89=0,-AUP_EK,IF($O89&gt;AE$74,0,INDEX('AUP Modell'!$O$6:$O$35,$O89))+IF($O89=AE$74,INDEX('AUP Modell'!$R$6:$R$35,AE$74),0))</f>
        <v>-5622.6923864228884</v>
      </c>
      <c r="AF89" cm="1">
        <f t="array" ref="AF89">IF($O89=0,-AUP_EK,IF($O89&gt;AF$74,0,INDEX('AUP Modell'!$O$6:$O$35,$O89))+IF($O89=AF$74,INDEX('AUP Modell'!$R$6:$R$35,AF$74),0))</f>
        <v>-5622.6923864228884</v>
      </c>
      <c r="AG89" cm="1">
        <f t="array" ref="AG89">IF($O89=0,-AUP_EK,IF($O89&gt;AG$74,0,INDEX('AUP Modell'!$O$6:$O$35,$O89))+IF($O89=AG$74,INDEX('AUP Modell'!$R$6:$R$35,AG$74),0))</f>
        <v>-5622.6923864228884</v>
      </c>
      <c r="AH89" cm="1">
        <f t="array" ref="AH89">IF($O89=0,-AUP_EK,IF($O89&gt;AH$74,0,INDEX('AUP Modell'!$O$6:$O$35,$O89))+IF($O89=AH$74,INDEX('AUP Modell'!$R$6:$R$35,AH$74),0))</f>
        <v>-5622.6923864228884</v>
      </c>
      <c r="AI89" cm="1">
        <f t="array" ref="AI89">IF($O89=0,-AUP_EK,IF($O89&gt;AI$74,0,INDEX('AUP Modell'!$O$6:$O$35,$O89))+IF($O89=AI$74,INDEX('AUP Modell'!$R$6:$R$35,AI$74),0))</f>
        <v>-5622.6923864228884</v>
      </c>
      <c r="AJ89" cm="1">
        <f t="array" ref="AJ89">IF($O89=0,-AUP_EK,IF($O89&gt;AJ$74,0,INDEX('AUP Modell'!$O$6:$O$35,$O89))+IF($O89=AJ$74,INDEX('AUP Modell'!$R$6:$R$35,AJ$74),0))</f>
        <v>-5622.6923864228884</v>
      </c>
      <c r="AK89" cm="1">
        <f t="array" ref="AK89">IF($O89=0,-AUP_EK,IF($O89&gt;AK$74,0,INDEX('AUP Modell'!$O$6:$O$35,$O89))+IF($O89=AK$74,INDEX('AUP Modell'!$R$6:$R$35,AK$74),0))</f>
        <v>-5622.6923864228884</v>
      </c>
      <c r="AL89" cm="1">
        <f t="array" ref="AL89">IF($O89=0,-AUP_EK,IF($O89&gt;AL$74,0,INDEX('AUP Modell'!$O$6:$O$35,$O89))+IF($O89=AL$74,INDEX('AUP Modell'!$R$6:$R$35,AL$74),0))</f>
        <v>-5622.6923864228884</v>
      </c>
      <c r="AM89" cm="1">
        <f t="array" ref="AM89">IF($O89=0,-AUP_EK,IF($O89&gt;AM$74,0,INDEX('AUP Modell'!$O$6:$O$35,$O89))+IF($O89=AM$74,INDEX('AUP Modell'!$R$6:$R$35,AM$74),0))</f>
        <v>-5622.6923864228884</v>
      </c>
      <c r="AN89" cm="1">
        <f t="array" ref="AN89">IF($O89=0,-AUP_EK,IF($O89&gt;AN$74,0,INDEX('AUP Modell'!$O$6:$O$35,$O89))+IF($O89=AN$74,INDEX('AUP Modell'!$R$6:$R$35,AN$74),0))</f>
        <v>-5622.6923864228884</v>
      </c>
      <c r="AO89" cm="1">
        <f t="array" ref="AO89">IF($O89=0,-AUP_EK,IF($O89&gt;AO$74,0,INDEX('AUP Modell'!$O$6:$O$35,$O89))+IF($O89=AO$74,INDEX('AUP Modell'!$R$6:$R$35,AO$74),0))</f>
        <v>-5622.6923864228884</v>
      </c>
      <c r="AP89" cm="1">
        <f t="array" ref="AP89">IF($O89=0,-AUP_EK,IF($O89&gt;AP$74,0,INDEX('AUP Modell'!$O$6:$O$35,$O89))+IF($O89=AP$74,INDEX('AUP Modell'!$R$6:$R$35,AP$74),0))</f>
        <v>-5622.6923864228884</v>
      </c>
      <c r="AQ89" cm="1">
        <f t="array" ref="AQ89">IF($O89=0,-AUP_EK,IF($O89&gt;AQ$74,0,INDEX('AUP Modell'!$O$6:$O$35,$O89))+IF($O89=AQ$74,INDEX('AUP Modell'!$R$6:$R$35,AQ$74),0))</f>
        <v>-5622.6923864228884</v>
      </c>
      <c r="AR89" cm="1">
        <f t="array" ref="AR89">IF($O89=0,-AUP_EK,IF($O89&gt;AR$74,0,INDEX('AUP Modell'!$O$6:$O$35,$O89))+IF($O89=AR$74,INDEX('AUP Modell'!$R$6:$R$35,AR$74),0))</f>
        <v>-5622.6923864228884</v>
      </c>
      <c r="AS89" cm="1">
        <f t="array" ref="AS89">IF($O89=0,-AUP_EK,IF($O89&gt;AS$74,0,INDEX('AUP Modell'!$O$6:$O$35,$O89))+IF($O89=AS$74,INDEX('AUP Modell'!$R$6:$R$35,AS$74),0))</f>
        <v>-5622.6923864228884</v>
      </c>
    </row>
    <row r="90" spans="2:45" x14ac:dyDescent="0.25">
      <c r="B90" s="54"/>
      <c r="C90" s="12"/>
      <c r="D90" s="12"/>
      <c r="E90" s="12"/>
      <c r="F90" s="65"/>
      <c r="O90">
        <v>15</v>
      </c>
      <c r="P90" cm="1">
        <f t="array" ref="P90">IF($O90=0,-AUP_EK,IF($O90&gt;P$74,0,INDEX('AUP Modell'!$O$6:$O$35,$O90))+IF($O90=P$74,INDEX('AUP Modell'!$R$6:$R$35,P$74),0))</f>
        <v>0</v>
      </c>
      <c r="Q90" cm="1">
        <f t="array" ref="Q90">IF($O90=0,-AUP_EK,IF($O90&gt;Q$74,0,INDEX('AUP Modell'!$O$6:$O$35,$O90))+IF($O90=Q$74,INDEX('AUP Modell'!$R$6:$R$35,Q$74),0))</f>
        <v>0</v>
      </c>
      <c r="R90" cm="1">
        <f t="array" ref="R90">IF($O90=0,-AUP_EK,IF($O90&gt;R$74,0,INDEX('AUP Modell'!$O$6:$O$35,$O90))+IF($O90=R$74,INDEX('AUP Modell'!$R$6:$R$35,R$74),0))</f>
        <v>0</v>
      </c>
      <c r="S90" cm="1">
        <f t="array" ref="S90">IF($O90=0,-AUP_EK,IF($O90&gt;S$74,0,INDEX('AUP Modell'!$O$6:$O$35,$O90))+IF($O90=S$74,INDEX('AUP Modell'!$R$6:$R$35,S$74),0))</f>
        <v>0</v>
      </c>
      <c r="T90" cm="1">
        <f t="array" ref="T90">IF($O90=0,-AUP_EK,IF($O90&gt;T$74,0,INDEX('AUP Modell'!$O$6:$O$35,$O90))+IF($O90=T$74,INDEX('AUP Modell'!$R$6:$R$35,T$74),0))</f>
        <v>0</v>
      </c>
      <c r="U90" cm="1">
        <f t="array" ref="U90">IF($O90=0,-AUP_EK,IF($O90&gt;U$74,0,INDEX('AUP Modell'!$O$6:$O$35,$O90))+IF($O90=U$74,INDEX('AUP Modell'!$R$6:$R$35,U$74),0))</f>
        <v>0</v>
      </c>
      <c r="V90" cm="1">
        <f t="array" ref="V90">IF($O90=0,-AUP_EK,IF($O90&gt;V$74,0,INDEX('AUP Modell'!$O$6:$O$35,$O90))+IF($O90=V$74,INDEX('AUP Modell'!$R$6:$R$35,V$74),0))</f>
        <v>0</v>
      </c>
      <c r="W90" cm="1">
        <f t="array" ref="W90">IF($O90=0,-AUP_EK,IF($O90&gt;W$74,0,INDEX('AUP Modell'!$O$6:$O$35,$O90))+IF($O90=W$74,INDEX('AUP Modell'!$R$6:$R$35,W$74),0))</f>
        <v>0</v>
      </c>
      <c r="X90" cm="1">
        <f t="array" ref="X90">IF($O90=0,-AUP_EK,IF($O90&gt;X$74,0,INDEX('AUP Modell'!$O$6:$O$35,$O90))+IF($O90=X$74,INDEX('AUP Modell'!$R$6:$R$35,X$74),0))</f>
        <v>0</v>
      </c>
      <c r="Y90" cm="1">
        <f t="array" ref="Y90">IF($O90=0,-AUP_EK,IF($O90&gt;Y$74,0,INDEX('AUP Modell'!$O$6:$O$35,$O90))+IF($O90=Y$74,INDEX('AUP Modell'!$R$6:$R$35,Y$74),0))</f>
        <v>0</v>
      </c>
      <c r="Z90" cm="1">
        <f t="array" ref="Z90">IF($O90=0,-AUP_EK,IF($O90&gt;Z$74,0,INDEX('AUP Modell'!$O$6:$O$35,$O90))+IF($O90=Z$74,INDEX('AUP Modell'!$R$6:$R$35,Z$74),0))</f>
        <v>0</v>
      </c>
      <c r="AA90" cm="1">
        <f t="array" ref="AA90">IF($O90=0,-AUP_EK,IF($O90&gt;AA$74,0,INDEX('AUP Modell'!$O$6:$O$35,$O90))+IF($O90=AA$74,INDEX('AUP Modell'!$R$6:$R$35,AA$74),0))</f>
        <v>0</v>
      </c>
      <c r="AB90" cm="1">
        <f t="array" ref="AB90">IF($O90=0,-AUP_EK,IF($O90&gt;AB$74,0,INDEX('AUP Modell'!$O$6:$O$35,$O90))+IF($O90=AB$74,INDEX('AUP Modell'!$R$6:$R$35,AB$74),0))</f>
        <v>0</v>
      </c>
      <c r="AC90" cm="1">
        <f t="array" ref="AC90">IF($O90=0,-AUP_EK,IF($O90&gt;AC$74,0,INDEX('AUP Modell'!$O$6:$O$35,$O90))+IF($O90=AC$74,INDEX('AUP Modell'!$R$6:$R$35,AC$74),0))</f>
        <v>0</v>
      </c>
      <c r="AD90" cm="1">
        <f t="array" ref="AD90">IF($O90=0,-AUP_EK,IF($O90&gt;AD$74,0,INDEX('AUP Modell'!$O$6:$O$35,$O90))+IF($O90=AD$74,INDEX('AUP Modell'!$R$6:$R$35,AD$74),0))</f>
        <v>220699.56652819121</v>
      </c>
      <c r="AE90" cm="1">
        <f t="array" ref="AE90">IF($O90=0,-AUP_EK,IF($O90&gt;AE$74,0,INDEX('AUP Modell'!$O$6:$O$35,$O90))+IF($O90=AE$74,INDEX('AUP Modell'!$R$6:$R$35,AE$74),0))</f>
        <v>-5666.2685494681591</v>
      </c>
      <c r="AF90" cm="1">
        <f t="array" ref="AF90">IF($O90=0,-AUP_EK,IF($O90&gt;AF$74,0,INDEX('AUP Modell'!$O$6:$O$35,$O90))+IF($O90=AF$74,INDEX('AUP Modell'!$R$6:$R$35,AF$74),0))</f>
        <v>-5666.2685494681591</v>
      </c>
      <c r="AG90" cm="1">
        <f t="array" ref="AG90">IF($O90=0,-AUP_EK,IF($O90&gt;AG$74,0,INDEX('AUP Modell'!$O$6:$O$35,$O90))+IF($O90=AG$74,INDEX('AUP Modell'!$R$6:$R$35,AG$74),0))</f>
        <v>-5666.2685494681591</v>
      </c>
      <c r="AH90" cm="1">
        <f t="array" ref="AH90">IF($O90=0,-AUP_EK,IF($O90&gt;AH$74,0,INDEX('AUP Modell'!$O$6:$O$35,$O90))+IF($O90=AH$74,INDEX('AUP Modell'!$R$6:$R$35,AH$74),0))</f>
        <v>-5666.2685494681591</v>
      </c>
      <c r="AI90" cm="1">
        <f t="array" ref="AI90">IF($O90=0,-AUP_EK,IF($O90&gt;AI$74,0,INDEX('AUP Modell'!$O$6:$O$35,$O90))+IF($O90=AI$74,INDEX('AUP Modell'!$R$6:$R$35,AI$74),0))</f>
        <v>-5666.2685494681591</v>
      </c>
      <c r="AJ90" cm="1">
        <f t="array" ref="AJ90">IF($O90=0,-AUP_EK,IF($O90&gt;AJ$74,0,INDEX('AUP Modell'!$O$6:$O$35,$O90))+IF($O90=AJ$74,INDEX('AUP Modell'!$R$6:$R$35,AJ$74),0))</f>
        <v>-5666.2685494681591</v>
      </c>
      <c r="AK90" cm="1">
        <f t="array" ref="AK90">IF($O90=0,-AUP_EK,IF($O90&gt;AK$74,0,INDEX('AUP Modell'!$O$6:$O$35,$O90))+IF($O90=AK$74,INDEX('AUP Modell'!$R$6:$R$35,AK$74),0))</f>
        <v>-5666.2685494681591</v>
      </c>
      <c r="AL90" cm="1">
        <f t="array" ref="AL90">IF($O90=0,-AUP_EK,IF($O90&gt;AL$74,0,INDEX('AUP Modell'!$O$6:$O$35,$O90))+IF($O90=AL$74,INDEX('AUP Modell'!$R$6:$R$35,AL$74),0))</f>
        <v>-5666.2685494681591</v>
      </c>
      <c r="AM90" cm="1">
        <f t="array" ref="AM90">IF($O90=0,-AUP_EK,IF($O90&gt;AM$74,0,INDEX('AUP Modell'!$O$6:$O$35,$O90))+IF($O90=AM$74,INDEX('AUP Modell'!$R$6:$R$35,AM$74),0))</f>
        <v>-5666.2685494681591</v>
      </c>
      <c r="AN90" cm="1">
        <f t="array" ref="AN90">IF($O90=0,-AUP_EK,IF($O90&gt;AN$74,0,INDEX('AUP Modell'!$O$6:$O$35,$O90))+IF($O90=AN$74,INDEX('AUP Modell'!$R$6:$R$35,AN$74),0))</f>
        <v>-5666.2685494681591</v>
      </c>
      <c r="AO90" cm="1">
        <f t="array" ref="AO90">IF($O90=0,-AUP_EK,IF($O90&gt;AO$74,0,INDEX('AUP Modell'!$O$6:$O$35,$O90))+IF($O90=AO$74,INDEX('AUP Modell'!$R$6:$R$35,AO$74),0))</f>
        <v>-5666.2685494681591</v>
      </c>
      <c r="AP90" cm="1">
        <f t="array" ref="AP90">IF($O90=0,-AUP_EK,IF($O90&gt;AP$74,0,INDEX('AUP Modell'!$O$6:$O$35,$O90))+IF($O90=AP$74,INDEX('AUP Modell'!$R$6:$R$35,AP$74),0))</f>
        <v>-5666.2685494681591</v>
      </c>
      <c r="AQ90" cm="1">
        <f t="array" ref="AQ90">IF($O90=0,-AUP_EK,IF($O90&gt;AQ$74,0,INDEX('AUP Modell'!$O$6:$O$35,$O90))+IF($O90=AQ$74,INDEX('AUP Modell'!$R$6:$R$35,AQ$74),0))</f>
        <v>-5666.2685494681591</v>
      </c>
      <c r="AR90" cm="1">
        <f t="array" ref="AR90">IF($O90=0,-AUP_EK,IF($O90&gt;AR$74,0,INDEX('AUP Modell'!$O$6:$O$35,$O90))+IF($O90=AR$74,INDEX('AUP Modell'!$R$6:$R$35,AR$74),0))</f>
        <v>-5666.2685494681591</v>
      </c>
      <c r="AS90" cm="1">
        <f t="array" ref="AS90">IF($O90=0,-AUP_EK,IF($O90&gt;AS$74,0,INDEX('AUP Modell'!$O$6:$O$35,$O90))+IF($O90=AS$74,INDEX('AUP Modell'!$R$6:$R$35,AS$74),0))</f>
        <v>-5666.2685494681591</v>
      </c>
    </row>
    <row r="91" spans="2:45" x14ac:dyDescent="0.25">
      <c r="B91" s="54"/>
      <c r="C91" s="12"/>
      <c r="D91" s="12"/>
      <c r="E91" s="12"/>
      <c r="F91" s="65"/>
      <c r="O91">
        <v>16</v>
      </c>
      <c r="P91" cm="1">
        <f t="array" ref="P91">IF($O91=0,-AUP_EK,IF($O91&gt;P$74,0,INDEX('AUP Modell'!$O$6:$O$35,$O91))+IF($O91=P$74,INDEX('AUP Modell'!$R$6:$R$35,P$74),0))</f>
        <v>0</v>
      </c>
      <c r="Q91" cm="1">
        <f t="array" ref="Q91">IF($O91=0,-AUP_EK,IF($O91&gt;Q$74,0,INDEX('AUP Modell'!$O$6:$O$35,$O91))+IF($O91=Q$74,INDEX('AUP Modell'!$R$6:$R$35,Q$74),0))</f>
        <v>0</v>
      </c>
      <c r="R91" cm="1">
        <f t="array" ref="R91">IF($O91=0,-AUP_EK,IF($O91&gt;R$74,0,INDEX('AUP Modell'!$O$6:$O$35,$O91))+IF($O91=R$74,INDEX('AUP Modell'!$R$6:$R$35,R$74),0))</f>
        <v>0</v>
      </c>
      <c r="S91" cm="1">
        <f t="array" ref="S91">IF($O91=0,-AUP_EK,IF($O91&gt;S$74,0,INDEX('AUP Modell'!$O$6:$O$35,$O91))+IF($O91=S$74,INDEX('AUP Modell'!$R$6:$R$35,S$74),0))</f>
        <v>0</v>
      </c>
      <c r="T91" cm="1">
        <f t="array" ref="T91">IF($O91=0,-AUP_EK,IF($O91&gt;T$74,0,INDEX('AUP Modell'!$O$6:$O$35,$O91))+IF($O91=T$74,INDEX('AUP Modell'!$R$6:$R$35,T$74),0))</f>
        <v>0</v>
      </c>
      <c r="U91" cm="1">
        <f t="array" ref="U91">IF($O91=0,-AUP_EK,IF($O91&gt;U$74,0,INDEX('AUP Modell'!$O$6:$O$35,$O91))+IF($O91=U$74,INDEX('AUP Modell'!$R$6:$R$35,U$74),0))</f>
        <v>0</v>
      </c>
      <c r="V91" cm="1">
        <f t="array" ref="V91">IF($O91=0,-AUP_EK,IF($O91&gt;V$74,0,INDEX('AUP Modell'!$O$6:$O$35,$O91))+IF($O91=V$74,INDEX('AUP Modell'!$R$6:$R$35,V$74),0))</f>
        <v>0</v>
      </c>
      <c r="W91" cm="1">
        <f t="array" ref="W91">IF($O91=0,-AUP_EK,IF($O91&gt;W$74,0,INDEX('AUP Modell'!$O$6:$O$35,$O91))+IF($O91=W$74,INDEX('AUP Modell'!$R$6:$R$35,W$74),0))</f>
        <v>0</v>
      </c>
      <c r="X91" cm="1">
        <f t="array" ref="X91">IF($O91=0,-AUP_EK,IF($O91&gt;X$74,0,INDEX('AUP Modell'!$O$6:$O$35,$O91))+IF($O91=X$74,INDEX('AUP Modell'!$R$6:$R$35,X$74),0))</f>
        <v>0</v>
      </c>
      <c r="Y91" cm="1">
        <f t="array" ref="Y91">IF($O91=0,-AUP_EK,IF($O91&gt;Y$74,0,INDEX('AUP Modell'!$O$6:$O$35,$O91))+IF($O91=Y$74,INDEX('AUP Modell'!$R$6:$R$35,Y$74),0))</f>
        <v>0</v>
      </c>
      <c r="Z91" cm="1">
        <f t="array" ref="Z91">IF($O91=0,-AUP_EK,IF($O91&gt;Z$74,0,INDEX('AUP Modell'!$O$6:$O$35,$O91))+IF($O91=Z$74,INDEX('AUP Modell'!$R$6:$R$35,Z$74),0))</f>
        <v>0</v>
      </c>
      <c r="AA91" cm="1">
        <f t="array" ref="AA91">IF($O91=0,-AUP_EK,IF($O91&gt;AA$74,0,INDEX('AUP Modell'!$O$6:$O$35,$O91))+IF($O91=AA$74,INDEX('AUP Modell'!$R$6:$R$35,AA$74),0))</f>
        <v>0</v>
      </c>
      <c r="AB91" cm="1">
        <f t="array" ref="AB91">IF($O91=0,-AUP_EK,IF($O91&gt;AB$74,0,INDEX('AUP Modell'!$O$6:$O$35,$O91))+IF($O91=AB$74,INDEX('AUP Modell'!$R$6:$R$35,AB$74),0))</f>
        <v>0</v>
      </c>
      <c r="AC91" cm="1">
        <f t="array" ref="AC91">IF($O91=0,-AUP_EK,IF($O91&gt;AC$74,0,INDEX('AUP Modell'!$O$6:$O$35,$O91))+IF($O91=AC$74,INDEX('AUP Modell'!$R$6:$R$35,AC$74),0))</f>
        <v>0</v>
      </c>
      <c r="AD91" cm="1">
        <f t="array" ref="AD91">IF($O91=0,-AUP_EK,IF($O91&gt;AD$74,0,INDEX('AUP Modell'!$O$6:$O$35,$O91))+IF($O91=AD$74,INDEX('AUP Modell'!$R$6:$R$35,AD$74),0))</f>
        <v>0</v>
      </c>
      <c r="AE91" cm="1">
        <f t="array" ref="AE91">IF($O91=0,-AUP_EK,IF($O91&gt;AE$74,0,INDEX('AUP Modell'!$O$6:$O$35,$O91))+IF($O91=AE$74,INDEX('AUP Modell'!$R$6:$R$35,AE$74),0))</f>
        <v>238038.32533957416</v>
      </c>
      <c r="AF91" cm="1">
        <f t="array" ref="AF91">IF($O91=0,-AUP_EK,IF($O91&gt;AF$74,0,INDEX('AUP Modell'!$O$6:$O$35,$O91))+IF($O91=AF$74,INDEX('AUP Modell'!$R$6:$R$35,AF$74),0))</f>
        <v>-5713.7531148945636</v>
      </c>
      <c r="AG91" cm="1">
        <f t="array" ref="AG91">IF($O91=0,-AUP_EK,IF($O91&gt;AG$74,0,INDEX('AUP Modell'!$O$6:$O$35,$O91))+IF($O91=AG$74,INDEX('AUP Modell'!$R$6:$R$35,AG$74),0))</f>
        <v>-5713.7531148945636</v>
      </c>
      <c r="AH91" cm="1">
        <f t="array" ref="AH91">IF($O91=0,-AUP_EK,IF($O91&gt;AH$74,0,INDEX('AUP Modell'!$O$6:$O$35,$O91))+IF($O91=AH$74,INDEX('AUP Modell'!$R$6:$R$35,AH$74),0))</f>
        <v>-5713.7531148945636</v>
      </c>
      <c r="AI91" cm="1">
        <f t="array" ref="AI91">IF($O91=0,-AUP_EK,IF($O91&gt;AI$74,0,INDEX('AUP Modell'!$O$6:$O$35,$O91))+IF($O91=AI$74,INDEX('AUP Modell'!$R$6:$R$35,AI$74),0))</f>
        <v>-5713.7531148945636</v>
      </c>
      <c r="AJ91" cm="1">
        <f t="array" ref="AJ91">IF($O91=0,-AUP_EK,IF($O91&gt;AJ$74,0,INDEX('AUP Modell'!$O$6:$O$35,$O91))+IF($O91=AJ$74,INDEX('AUP Modell'!$R$6:$R$35,AJ$74),0))</f>
        <v>-5713.7531148945636</v>
      </c>
      <c r="AK91" cm="1">
        <f t="array" ref="AK91">IF($O91=0,-AUP_EK,IF($O91&gt;AK$74,0,INDEX('AUP Modell'!$O$6:$O$35,$O91))+IF($O91=AK$74,INDEX('AUP Modell'!$R$6:$R$35,AK$74),0))</f>
        <v>-5713.7531148945636</v>
      </c>
      <c r="AL91" cm="1">
        <f t="array" ref="AL91">IF($O91=0,-AUP_EK,IF($O91&gt;AL$74,0,INDEX('AUP Modell'!$O$6:$O$35,$O91))+IF($O91=AL$74,INDEX('AUP Modell'!$R$6:$R$35,AL$74),0))</f>
        <v>-5713.7531148945636</v>
      </c>
      <c r="AM91" cm="1">
        <f t="array" ref="AM91">IF($O91=0,-AUP_EK,IF($O91&gt;AM$74,0,INDEX('AUP Modell'!$O$6:$O$35,$O91))+IF($O91=AM$74,INDEX('AUP Modell'!$R$6:$R$35,AM$74),0))</f>
        <v>-5713.7531148945636</v>
      </c>
      <c r="AN91" cm="1">
        <f t="array" ref="AN91">IF($O91=0,-AUP_EK,IF($O91&gt;AN$74,0,INDEX('AUP Modell'!$O$6:$O$35,$O91))+IF($O91=AN$74,INDEX('AUP Modell'!$R$6:$R$35,AN$74),0))</f>
        <v>-5713.7531148945636</v>
      </c>
      <c r="AO91" cm="1">
        <f t="array" ref="AO91">IF($O91=0,-AUP_EK,IF($O91&gt;AO$74,0,INDEX('AUP Modell'!$O$6:$O$35,$O91))+IF($O91=AO$74,INDEX('AUP Modell'!$R$6:$R$35,AO$74),0))</f>
        <v>-5713.7531148945636</v>
      </c>
      <c r="AP91" cm="1">
        <f t="array" ref="AP91">IF($O91=0,-AUP_EK,IF($O91&gt;AP$74,0,INDEX('AUP Modell'!$O$6:$O$35,$O91))+IF($O91=AP$74,INDEX('AUP Modell'!$R$6:$R$35,AP$74),0))</f>
        <v>-5713.7531148945636</v>
      </c>
      <c r="AQ91" cm="1">
        <f t="array" ref="AQ91">IF($O91=0,-AUP_EK,IF($O91&gt;AQ$74,0,INDEX('AUP Modell'!$O$6:$O$35,$O91))+IF($O91=AQ$74,INDEX('AUP Modell'!$R$6:$R$35,AQ$74),0))</f>
        <v>-5713.7531148945636</v>
      </c>
      <c r="AR91" cm="1">
        <f t="array" ref="AR91">IF($O91=0,-AUP_EK,IF($O91&gt;AR$74,0,INDEX('AUP Modell'!$O$6:$O$35,$O91))+IF($O91=AR$74,INDEX('AUP Modell'!$R$6:$R$35,AR$74),0))</f>
        <v>-5713.7531148945636</v>
      </c>
      <c r="AS91" cm="1">
        <f t="array" ref="AS91">IF($O91=0,-AUP_EK,IF($O91&gt;AS$74,0,INDEX('AUP Modell'!$O$6:$O$35,$O91))+IF($O91=AS$74,INDEX('AUP Modell'!$R$6:$R$35,AS$74),0))</f>
        <v>-5713.7531148945636</v>
      </c>
    </row>
    <row r="92" spans="2:45" x14ac:dyDescent="0.25">
      <c r="B92" s="54"/>
      <c r="C92" s="12"/>
      <c r="D92" s="12"/>
      <c r="E92" s="12"/>
      <c r="F92" s="65"/>
      <c r="O92">
        <v>17</v>
      </c>
      <c r="P92" cm="1">
        <f t="array" ref="P92">IF($O92=0,-AUP_EK,IF($O92&gt;P$74,0,INDEX('AUP Modell'!$O$6:$O$35,$O92))+IF($O92=P$74,INDEX('AUP Modell'!$R$6:$R$35,P$74),0))</f>
        <v>0</v>
      </c>
      <c r="Q92" cm="1">
        <f t="array" ref="Q92">IF($O92=0,-AUP_EK,IF($O92&gt;Q$74,0,INDEX('AUP Modell'!$O$6:$O$35,$O92))+IF($O92=Q$74,INDEX('AUP Modell'!$R$6:$R$35,Q$74),0))</f>
        <v>0</v>
      </c>
      <c r="R92" cm="1">
        <f t="array" ref="R92">IF($O92=0,-AUP_EK,IF($O92&gt;R$74,0,INDEX('AUP Modell'!$O$6:$O$35,$O92))+IF($O92=R$74,INDEX('AUP Modell'!$R$6:$R$35,R$74),0))</f>
        <v>0</v>
      </c>
      <c r="S92" cm="1">
        <f t="array" ref="S92">IF($O92=0,-AUP_EK,IF($O92&gt;S$74,0,INDEX('AUP Modell'!$O$6:$O$35,$O92))+IF($O92=S$74,INDEX('AUP Modell'!$R$6:$R$35,S$74),0))</f>
        <v>0</v>
      </c>
      <c r="T92" cm="1">
        <f t="array" ref="T92">IF($O92=0,-AUP_EK,IF($O92&gt;T$74,0,INDEX('AUP Modell'!$O$6:$O$35,$O92))+IF($O92=T$74,INDEX('AUP Modell'!$R$6:$R$35,T$74),0))</f>
        <v>0</v>
      </c>
      <c r="U92" cm="1">
        <f t="array" ref="U92">IF($O92=0,-AUP_EK,IF($O92&gt;U$74,0,INDEX('AUP Modell'!$O$6:$O$35,$O92))+IF($O92=U$74,INDEX('AUP Modell'!$R$6:$R$35,U$74),0))</f>
        <v>0</v>
      </c>
      <c r="V92" cm="1">
        <f t="array" ref="V92">IF($O92=0,-AUP_EK,IF($O92&gt;V$74,0,INDEX('AUP Modell'!$O$6:$O$35,$O92))+IF($O92=V$74,INDEX('AUP Modell'!$R$6:$R$35,V$74),0))</f>
        <v>0</v>
      </c>
      <c r="W92" cm="1">
        <f t="array" ref="W92">IF($O92=0,-AUP_EK,IF($O92&gt;W$74,0,INDEX('AUP Modell'!$O$6:$O$35,$O92))+IF($O92=W$74,INDEX('AUP Modell'!$R$6:$R$35,W$74),0))</f>
        <v>0</v>
      </c>
      <c r="X92" cm="1">
        <f t="array" ref="X92">IF($O92=0,-AUP_EK,IF($O92&gt;X$74,0,INDEX('AUP Modell'!$O$6:$O$35,$O92))+IF($O92=X$74,INDEX('AUP Modell'!$R$6:$R$35,X$74),0))</f>
        <v>0</v>
      </c>
      <c r="Y92" cm="1">
        <f t="array" ref="Y92">IF($O92=0,-AUP_EK,IF($O92&gt;Y$74,0,INDEX('AUP Modell'!$O$6:$O$35,$O92))+IF($O92=Y$74,INDEX('AUP Modell'!$R$6:$R$35,Y$74),0))</f>
        <v>0</v>
      </c>
      <c r="Z92" cm="1">
        <f t="array" ref="Z92">IF($O92=0,-AUP_EK,IF($O92&gt;Z$74,0,INDEX('AUP Modell'!$O$6:$O$35,$O92))+IF($O92=Z$74,INDEX('AUP Modell'!$R$6:$R$35,Z$74),0))</f>
        <v>0</v>
      </c>
      <c r="AA92" cm="1">
        <f t="array" ref="AA92">IF($O92=0,-AUP_EK,IF($O92&gt;AA$74,0,INDEX('AUP Modell'!$O$6:$O$35,$O92))+IF($O92=AA$74,INDEX('AUP Modell'!$R$6:$R$35,AA$74),0))</f>
        <v>0</v>
      </c>
      <c r="AB92" cm="1">
        <f t="array" ref="AB92">IF($O92=0,-AUP_EK,IF($O92&gt;AB$74,0,INDEX('AUP Modell'!$O$6:$O$35,$O92))+IF($O92=AB$74,INDEX('AUP Modell'!$R$6:$R$35,AB$74),0))</f>
        <v>0</v>
      </c>
      <c r="AC92" cm="1">
        <f t="array" ref="AC92">IF($O92=0,-AUP_EK,IF($O92&gt;AC$74,0,INDEX('AUP Modell'!$O$6:$O$35,$O92))+IF($O92=AC$74,INDEX('AUP Modell'!$R$6:$R$35,AC$74),0))</f>
        <v>0</v>
      </c>
      <c r="AD92" cm="1">
        <f t="array" ref="AD92">IF($O92=0,-AUP_EK,IF($O92&gt;AD$74,0,INDEX('AUP Modell'!$O$6:$O$35,$O92))+IF($O92=AD$74,INDEX('AUP Modell'!$R$6:$R$35,AD$74),0))</f>
        <v>0</v>
      </c>
      <c r="AE92" cm="1">
        <f t="array" ref="AE92">IF($O92=0,-AUP_EK,IF($O92&gt;AE$74,0,INDEX('AUP Modell'!$O$6:$O$35,$O92))+IF($O92=AE$74,INDEX('AUP Modell'!$R$6:$R$35,AE$74),0))</f>
        <v>0</v>
      </c>
      <c r="AF92" cm="1">
        <f t="array" ref="AF92">IF($O92=0,-AUP_EK,IF($O92&gt;AF$74,0,INDEX('AUP Modell'!$O$6:$O$35,$O92))+IF($O92=AF$74,INDEX('AUP Modell'!$R$6:$R$35,AF$74),0))</f>
        <v>255892.67752285855</v>
      </c>
      <c r="AG92" cm="1">
        <f t="array" ref="AG92">IF($O92=0,-AUP_EK,IF($O92&gt;AG$74,0,INDEX('AUP Modell'!$O$6:$O$35,$O92))+IF($O92=AG$74,INDEX('AUP Modell'!$R$6:$R$35,AG$74),0))</f>
        <v>-5765.3283896153716</v>
      </c>
      <c r="AH92" cm="1">
        <f t="array" ref="AH92">IF($O92=0,-AUP_EK,IF($O92&gt;AH$74,0,INDEX('AUP Modell'!$O$6:$O$35,$O92))+IF($O92=AH$74,INDEX('AUP Modell'!$R$6:$R$35,AH$74),0))</f>
        <v>-5765.3283896153716</v>
      </c>
      <c r="AI92" cm="1">
        <f t="array" ref="AI92">IF($O92=0,-AUP_EK,IF($O92&gt;AI$74,0,INDEX('AUP Modell'!$O$6:$O$35,$O92))+IF($O92=AI$74,INDEX('AUP Modell'!$R$6:$R$35,AI$74),0))</f>
        <v>-5765.3283896153716</v>
      </c>
      <c r="AJ92" cm="1">
        <f t="array" ref="AJ92">IF($O92=0,-AUP_EK,IF($O92&gt;AJ$74,0,INDEX('AUP Modell'!$O$6:$O$35,$O92))+IF($O92=AJ$74,INDEX('AUP Modell'!$R$6:$R$35,AJ$74),0))</f>
        <v>-5765.3283896153716</v>
      </c>
      <c r="AK92" cm="1">
        <f t="array" ref="AK92">IF($O92=0,-AUP_EK,IF($O92&gt;AK$74,0,INDEX('AUP Modell'!$O$6:$O$35,$O92))+IF($O92=AK$74,INDEX('AUP Modell'!$R$6:$R$35,AK$74),0))</f>
        <v>-5765.3283896153716</v>
      </c>
      <c r="AL92" cm="1">
        <f t="array" ref="AL92">IF($O92=0,-AUP_EK,IF($O92&gt;AL$74,0,INDEX('AUP Modell'!$O$6:$O$35,$O92))+IF($O92=AL$74,INDEX('AUP Modell'!$R$6:$R$35,AL$74),0))</f>
        <v>-5765.3283896153716</v>
      </c>
      <c r="AM92" cm="1">
        <f t="array" ref="AM92">IF($O92=0,-AUP_EK,IF($O92&gt;AM$74,0,INDEX('AUP Modell'!$O$6:$O$35,$O92))+IF($O92=AM$74,INDEX('AUP Modell'!$R$6:$R$35,AM$74),0))</f>
        <v>-5765.3283896153716</v>
      </c>
      <c r="AN92" cm="1">
        <f t="array" ref="AN92">IF($O92=0,-AUP_EK,IF($O92&gt;AN$74,0,INDEX('AUP Modell'!$O$6:$O$35,$O92))+IF($O92=AN$74,INDEX('AUP Modell'!$R$6:$R$35,AN$74),0))</f>
        <v>-5765.3283896153716</v>
      </c>
      <c r="AO92" cm="1">
        <f t="array" ref="AO92">IF($O92=0,-AUP_EK,IF($O92&gt;AO$74,0,INDEX('AUP Modell'!$O$6:$O$35,$O92))+IF($O92=AO$74,INDEX('AUP Modell'!$R$6:$R$35,AO$74),0))</f>
        <v>-5765.3283896153716</v>
      </c>
      <c r="AP92" cm="1">
        <f t="array" ref="AP92">IF($O92=0,-AUP_EK,IF($O92&gt;AP$74,0,INDEX('AUP Modell'!$O$6:$O$35,$O92))+IF($O92=AP$74,INDEX('AUP Modell'!$R$6:$R$35,AP$74),0))</f>
        <v>-5765.3283896153716</v>
      </c>
      <c r="AQ92" cm="1">
        <f t="array" ref="AQ92">IF($O92=0,-AUP_EK,IF($O92&gt;AQ$74,0,INDEX('AUP Modell'!$O$6:$O$35,$O92))+IF($O92=AQ$74,INDEX('AUP Modell'!$R$6:$R$35,AQ$74),0))</f>
        <v>-5765.3283896153716</v>
      </c>
      <c r="AR92" cm="1">
        <f t="array" ref="AR92">IF($O92=0,-AUP_EK,IF($O92&gt;AR$74,0,INDEX('AUP Modell'!$O$6:$O$35,$O92))+IF($O92=AR$74,INDEX('AUP Modell'!$R$6:$R$35,AR$74),0))</f>
        <v>-5765.3283896153716</v>
      </c>
      <c r="AS92" cm="1">
        <f t="array" ref="AS92">IF($O92=0,-AUP_EK,IF($O92&gt;AS$74,0,INDEX('AUP Modell'!$O$6:$O$35,$O92))+IF($O92=AS$74,INDEX('AUP Modell'!$R$6:$R$35,AS$74),0))</f>
        <v>-5765.3283896153716</v>
      </c>
    </row>
    <row r="93" spans="2:45" x14ac:dyDescent="0.25">
      <c r="B93" s="54"/>
      <c r="C93" s="12"/>
      <c r="D93" s="12"/>
      <c r="E93" s="12"/>
      <c r="F93" s="65"/>
      <c r="O93">
        <v>18</v>
      </c>
      <c r="P93" cm="1">
        <f t="array" ref="P93">IF($O93=0,-AUP_EK,IF($O93&gt;P$74,0,INDEX('AUP Modell'!$O$6:$O$35,$O93))+IF($O93=P$74,INDEX('AUP Modell'!$R$6:$R$35,P$74),0))</f>
        <v>0</v>
      </c>
      <c r="Q93" cm="1">
        <f t="array" ref="Q93">IF($O93=0,-AUP_EK,IF($O93&gt;Q$74,0,INDEX('AUP Modell'!$O$6:$O$35,$O93))+IF($O93=Q$74,INDEX('AUP Modell'!$R$6:$R$35,Q$74),0))</f>
        <v>0</v>
      </c>
      <c r="R93" cm="1">
        <f t="array" ref="R93">IF($O93=0,-AUP_EK,IF($O93&gt;R$74,0,INDEX('AUP Modell'!$O$6:$O$35,$O93))+IF($O93=R$74,INDEX('AUP Modell'!$R$6:$R$35,R$74),0))</f>
        <v>0</v>
      </c>
      <c r="S93" cm="1">
        <f t="array" ref="S93">IF($O93=0,-AUP_EK,IF($O93&gt;S$74,0,INDEX('AUP Modell'!$O$6:$O$35,$O93))+IF($O93=S$74,INDEX('AUP Modell'!$R$6:$R$35,S$74),0))</f>
        <v>0</v>
      </c>
      <c r="T93" cm="1">
        <f t="array" ref="T93">IF($O93=0,-AUP_EK,IF($O93&gt;T$74,0,INDEX('AUP Modell'!$O$6:$O$35,$O93))+IF($O93=T$74,INDEX('AUP Modell'!$R$6:$R$35,T$74),0))</f>
        <v>0</v>
      </c>
      <c r="U93" cm="1">
        <f t="array" ref="U93">IF($O93=0,-AUP_EK,IF($O93&gt;U$74,0,INDEX('AUP Modell'!$O$6:$O$35,$O93))+IF($O93=U$74,INDEX('AUP Modell'!$R$6:$R$35,U$74),0))</f>
        <v>0</v>
      </c>
      <c r="V93" cm="1">
        <f t="array" ref="V93">IF($O93=0,-AUP_EK,IF($O93&gt;V$74,0,INDEX('AUP Modell'!$O$6:$O$35,$O93))+IF($O93=V$74,INDEX('AUP Modell'!$R$6:$R$35,V$74),0))</f>
        <v>0</v>
      </c>
      <c r="W93" cm="1">
        <f t="array" ref="W93">IF($O93=0,-AUP_EK,IF($O93&gt;W$74,0,INDEX('AUP Modell'!$O$6:$O$35,$O93))+IF($O93=W$74,INDEX('AUP Modell'!$R$6:$R$35,W$74),0))</f>
        <v>0</v>
      </c>
      <c r="X93" cm="1">
        <f t="array" ref="X93">IF($O93=0,-AUP_EK,IF($O93&gt;X$74,0,INDEX('AUP Modell'!$O$6:$O$35,$O93))+IF($O93=X$74,INDEX('AUP Modell'!$R$6:$R$35,X$74),0))</f>
        <v>0</v>
      </c>
      <c r="Y93" cm="1">
        <f t="array" ref="Y93">IF($O93=0,-AUP_EK,IF($O93&gt;Y$74,0,INDEX('AUP Modell'!$O$6:$O$35,$O93))+IF($O93=Y$74,INDEX('AUP Modell'!$R$6:$R$35,Y$74),0))</f>
        <v>0</v>
      </c>
      <c r="Z93" cm="1">
        <f t="array" ref="Z93">IF($O93=0,-AUP_EK,IF($O93&gt;Z$74,0,INDEX('AUP Modell'!$O$6:$O$35,$O93))+IF($O93=Z$74,INDEX('AUP Modell'!$R$6:$R$35,Z$74),0))</f>
        <v>0</v>
      </c>
      <c r="AA93" cm="1">
        <f t="array" ref="AA93">IF($O93=0,-AUP_EK,IF($O93&gt;AA$74,0,INDEX('AUP Modell'!$O$6:$O$35,$O93))+IF($O93=AA$74,INDEX('AUP Modell'!$R$6:$R$35,AA$74),0))</f>
        <v>0</v>
      </c>
      <c r="AB93" cm="1">
        <f t="array" ref="AB93">IF($O93=0,-AUP_EK,IF($O93&gt;AB$74,0,INDEX('AUP Modell'!$O$6:$O$35,$O93))+IF($O93=AB$74,INDEX('AUP Modell'!$R$6:$R$35,AB$74),0))</f>
        <v>0</v>
      </c>
      <c r="AC93" cm="1">
        <f t="array" ref="AC93">IF($O93=0,-AUP_EK,IF($O93&gt;AC$74,0,INDEX('AUP Modell'!$O$6:$O$35,$O93))+IF($O93=AC$74,INDEX('AUP Modell'!$R$6:$R$35,AC$74),0))</f>
        <v>0</v>
      </c>
      <c r="AD93" cm="1">
        <f t="array" ref="AD93">IF($O93=0,-AUP_EK,IF($O93&gt;AD$74,0,INDEX('AUP Modell'!$O$6:$O$35,$O93))+IF($O93=AD$74,INDEX('AUP Modell'!$R$6:$R$35,AD$74),0))</f>
        <v>0</v>
      </c>
      <c r="AE93" cm="1">
        <f t="array" ref="AE93">IF($O93=0,-AUP_EK,IF($O93&gt;AE$74,0,INDEX('AUP Modell'!$O$6:$O$35,$O93))+IF($O93=AE$74,INDEX('AUP Modell'!$R$6:$R$35,AE$74),0))</f>
        <v>0</v>
      </c>
      <c r="AF93" cm="1">
        <f t="array" ref="AF93">IF($O93=0,-AUP_EK,IF($O93&gt;AF$74,0,INDEX('AUP Modell'!$O$6:$O$35,$O93))+IF($O93=AF$74,INDEX('AUP Modell'!$R$6:$R$35,AF$74),0))</f>
        <v>0</v>
      </c>
      <c r="AG93" cm="1">
        <f t="array" ref="AG93">IF($O93=0,-AUP_EK,IF($O93&gt;AG$74,0,INDEX('AUP Modell'!$O$6:$O$35,$O93))+IF($O93=AG$74,INDEX('AUP Modell'!$R$6:$R$35,AG$74),0))</f>
        <v>274279.36146839708</v>
      </c>
      <c r="AH93" cm="1">
        <f t="array" ref="AH93">IF($O93=0,-AUP_EK,IF($O93&gt;AH$74,0,INDEX('AUP Modell'!$O$6:$O$35,$O93))+IF($O93=AH$74,INDEX('AUP Modell'!$R$6:$R$35,AH$74),0))</f>
        <v>-5821.1841150208929</v>
      </c>
      <c r="AI93" cm="1">
        <f t="array" ref="AI93">IF($O93=0,-AUP_EK,IF($O93&gt;AI$74,0,INDEX('AUP Modell'!$O$6:$O$35,$O93))+IF($O93=AI$74,INDEX('AUP Modell'!$R$6:$R$35,AI$74),0))</f>
        <v>-5821.1841150208929</v>
      </c>
      <c r="AJ93" cm="1">
        <f t="array" ref="AJ93">IF($O93=0,-AUP_EK,IF($O93&gt;AJ$74,0,INDEX('AUP Modell'!$O$6:$O$35,$O93))+IF($O93=AJ$74,INDEX('AUP Modell'!$R$6:$R$35,AJ$74),0))</f>
        <v>-5821.1841150208929</v>
      </c>
      <c r="AK93" cm="1">
        <f t="array" ref="AK93">IF($O93=0,-AUP_EK,IF($O93&gt;AK$74,0,INDEX('AUP Modell'!$O$6:$O$35,$O93))+IF($O93=AK$74,INDEX('AUP Modell'!$R$6:$R$35,AK$74),0))</f>
        <v>-5821.1841150208929</v>
      </c>
      <c r="AL93" cm="1">
        <f t="array" ref="AL93">IF($O93=0,-AUP_EK,IF($O93&gt;AL$74,0,INDEX('AUP Modell'!$O$6:$O$35,$O93))+IF($O93=AL$74,INDEX('AUP Modell'!$R$6:$R$35,AL$74),0))</f>
        <v>-5821.1841150208929</v>
      </c>
      <c r="AM93" cm="1">
        <f t="array" ref="AM93">IF($O93=0,-AUP_EK,IF($O93&gt;AM$74,0,INDEX('AUP Modell'!$O$6:$O$35,$O93))+IF($O93=AM$74,INDEX('AUP Modell'!$R$6:$R$35,AM$74),0))</f>
        <v>-5821.1841150208929</v>
      </c>
      <c r="AN93" cm="1">
        <f t="array" ref="AN93">IF($O93=0,-AUP_EK,IF($O93&gt;AN$74,0,INDEX('AUP Modell'!$O$6:$O$35,$O93))+IF($O93=AN$74,INDEX('AUP Modell'!$R$6:$R$35,AN$74),0))</f>
        <v>-5821.1841150208929</v>
      </c>
      <c r="AO93" cm="1">
        <f t="array" ref="AO93">IF($O93=0,-AUP_EK,IF($O93&gt;AO$74,0,INDEX('AUP Modell'!$O$6:$O$35,$O93))+IF($O93=AO$74,INDEX('AUP Modell'!$R$6:$R$35,AO$74),0))</f>
        <v>-5821.1841150208929</v>
      </c>
      <c r="AP93" cm="1">
        <f t="array" ref="AP93">IF($O93=0,-AUP_EK,IF($O93&gt;AP$74,0,INDEX('AUP Modell'!$O$6:$O$35,$O93))+IF($O93=AP$74,INDEX('AUP Modell'!$R$6:$R$35,AP$74),0))</f>
        <v>-5821.1841150208929</v>
      </c>
      <c r="AQ93" cm="1">
        <f t="array" ref="AQ93">IF($O93=0,-AUP_EK,IF($O93&gt;AQ$74,0,INDEX('AUP Modell'!$O$6:$O$35,$O93))+IF($O93=AQ$74,INDEX('AUP Modell'!$R$6:$R$35,AQ$74),0))</f>
        <v>-5821.1841150208929</v>
      </c>
      <c r="AR93" cm="1">
        <f t="array" ref="AR93">IF($O93=0,-AUP_EK,IF($O93&gt;AR$74,0,INDEX('AUP Modell'!$O$6:$O$35,$O93))+IF($O93=AR$74,INDEX('AUP Modell'!$R$6:$R$35,AR$74),0))</f>
        <v>-5821.1841150208929</v>
      </c>
      <c r="AS93" cm="1">
        <f t="array" ref="AS93">IF($O93=0,-AUP_EK,IF($O93&gt;AS$74,0,INDEX('AUP Modell'!$O$6:$O$35,$O93))+IF($O93=AS$74,INDEX('AUP Modell'!$R$6:$R$35,AS$74),0))</f>
        <v>-5821.1841150208929</v>
      </c>
    </row>
    <row r="94" spans="2:45" x14ac:dyDescent="0.25">
      <c r="B94" s="54"/>
      <c r="C94" s="12"/>
      <c r="D94" s="12"/>
      <c r="E94" s="12"/>
      <c r="F94" s="65"/>
      <c r="O94">
        <v>19</v>
      </c>
      <c r="P94" cm="1">
        <f t="array" ref="P94">IF($O94=0,-AUP_EK,IF($O94&gt;P$74,0,INDEX('AUP Modell'!$O$6:$O$35,$O94))+IF($O94=P$74,INDEX('AUP Modell'!$R$6:$R$35,P$74),0))</f>
        <v>0</v>
      </c>
      <c r="Q94" cm="1">
        <f t="array" ref="Q94">IF($O94=0,-AUP_EK,IF($O94&gt;Q$74,0,INDEX('AUP Modell'!$O$6:$O$35,$O94))+IF($O94=Q$74,INDEX('AUP Modell'!$R$6:$R$35,Q$74),0))</f>
        <v>0</v>
      </c>
      <c r="R94" cm="1">
        <f t="array" ref="R94">IF($O94=0,-AUP_EK,IF($O94&gt;R$74,0,INDEX('AUP Modell'!$O$6:$O$35,$O94))+IF($O94=R$74,INDEX('AUP Modell'!$R$6:$R$35,R$74),0))</f>
        <v>0</v>
      </c>
      <c r="S94" cm="1">
        <f t="array" ref="S94">IF($O94=0,-AUP_EK,IF($O94&gt;S$74,0,INDEX('AUP Modell'!$O$6:$O$35,$O94))+IF($O94=S$74,INDEX('AUP Modell'!$R$6:$R$35,S$74),0))</f>
        <v>0</v>
      </c>
      <c r="T94" cm="1">
        <f t="array" ref="T94">IF($O94=0,-AUP_EK,IF($O94&gt;T$74,0,INDEX('AUP Modell'!$O$6:$O$35,$O94))+IF($O94=T$74,INDEX('AUP Modell'!$R$6:$R$35,T$74),0))</f>
        <v>0</v>
      </c>
      <c r="U94" cm="1">
        <f t="array" ref="U94">IF($O94=0,-AUP_EK,IF($O94&gt;U$74,0,INDEX('AUP Modell'!$O$6:$O$35,$O94))+IF($O94=U$74,INDEX('AUP Modell'!$R$6:$R$35,U$74),0))</f>
        <v>0</v>
      </c>
      <c r="V94" cm="1">
        <f t="array" ref="V94">IF($O94=0,-AUP_EK,IF($O94&gt;V$74,0,INDEX('AUP Modell'!$O$6:$O$35,$O94))+IF($O94=V$74,INDEX('AUP Modell'!$R$6:$R$35,V$74),0))</f>
        <v>0</v>
      </c>
      <c r="W94" cm="1">
        <f t="array" ref="W94">IF($O94=0,-AUP_EK,IF($O94&gt;W$74,0,INDEX('AUP Modell'!$O$6:$O$35,$O94))+IF($O94=W$74,INDEX('AUP Modell'!$R$6:$R$35,W$74),0))</f>
        <v>0</v>
      </c>
      <c r="X94" cm="1">
        <f t="array" ref="X94">IF($O94=0,-AUP_EK,IF($O94&gt;X$74,0,INDEX('AUP Modell'!$O$6:$O$35,$O94))+IF($O94=X$74,INDEX('AUP Modell'!$R$6:$R$35,X$74),0))</f>
        <v>0</v>
      </c>
      <c r="Y94" cm="1">
        <f t="array" ref="Y94">IF($O94=0,-AUP_EK,IF($O94&gt;Y$74,0,INDEX('AUP Modell'!$O$6:$O$35,$O94))+IF($O94=Y$74,INDEX('AUP Modell'!$R$6:$R$35,Y$74),0))</f>
        <v>0</v>
      </c>
      <c r="Z94" cm="1">
        <f t="array" ref="Z94">IF($O94=0,-AUP_EK,IF($O94&gt;Z$74,0,INDEX('AUP Modell'!$O$6:$O$35,$O94))+IF($O94=Z$74,INDEX('AUP Modell'!$R$6:$R$35,Z$74),0))</f>
        <v>0</v>
      </c>
      <c r="AA94" cm="1">
        <f t="array" ref="AA94">IF($O94=0,-AUP_EK,IF($O94&gt;AA$74,0,INDEX('AUP Modell'!$O$6:$O$35,$O94))+IF($O94=AA$74,INDEX('AUP Modell'!$R$6:$R$35,AA$74),0))</f>
        <v>0</v>
      </c>
      <c r="AB94" cm="1">
        <f t="array" ref="AB94">IF($O94=0,-AUP_EK,IF($O94&gt;AB$74,0,INDEX('AUP Modell'!$O$6:$O$35,$O94))+IF($O94=AB$74,INDEX('AUP Modell'!$R$6:$R$35,AB$74),0))</f>
        <v>0</v>
      </c>
      <c r="AC94" cm="1">
        <f t="array" ref="AC94">IF($O94=0,-AUP_EK,IF($O94&gt;AC$74,0,INDEX('AUP Modell'!$O$6:$O$35,$O94))+IF($O94=AC$74,INDEX('AUP Modell'!$R$6:$R$35,AC$74),0))</f>
        <v>0</v>
      </c>
      <c r="AD94" cm="1">
        <f t="array" ref="AD94">IF($O94=0,-AUP_EK,IF($O94&gt;AD$74,0,INDEX('AUP Modell'!$O$6:$O$35,$O94))+IF($O94=AD$74,INDEX('AUP Modell'!$R$6:$R$35,AD$74),0))</f>
        <v>0</v>
      </c>
      <c r="AE94" cm="1">
        <f t="array" ref="AE94">IF($O94=0,-AUP_EK,IF($O94&gt;AE$74,0,INDEX('AUP Modell'!$O$6:$O$35,$O94))+IF($O94=AE$74,INDEX('AUP Modell'!$R$6:$R$35,AE$74),0))</f>
        <v>0</v>
      </c>
      <c r="AF94" cm="1">
        <f t="array" ref="AF94">IF($O94=0,-AUP_EK,IF($O94&gt;AF$74,0,INDEX('AUP Modell'!$O$6:$O$35,$O94))+IF($O94=AF$74,INDEX('AUP Modell'!$R$6:$R$35,AF$74),0))</f>
        <v>0</v>
      </c>
      <c r="AG94" cm="1">
        <f t="array" ref="AG94">IF($O94=0,-AUP_EK,IF($O94&gt;AG$74,0,INDEX('AUP Modell'!$O$6:$O$35,$O94))+IF($O94=AG$74,INDEX('AUP Modell'!$R$6:$R$35,AG$74),0))</f>
        <v>0</v>
      </c>
      <c r="AH94" cm="1">
        <f t="array" ref="AH94">IF($O94=0,-AUP_EK,IF($O94&gt;AH$74,0,INDEX('AUP Modell'!$O$6:$O$35,$O94))+IF($O94=AH$74,INDEX('AUP Modell'!$R$6:$R$35,AH$74),0))</f>
        <v>293215.69471369253</v>
      </c>
      <c r="AI94" cm="1">
        <f t="array" ref="AI94">IF($O94=0,-AUP_EK,IF($O94&gt;AI$74,0,INDEX('AUP Modell'!$O$6:$O$35,$O94))+IF($O94=AI$74,INDEX('AUP Modell'!$R$6:$R$35,AI$74),0))</f>
        <v>-5881.5177570908218</v>
      </c>
      <c r="AJ94" cm="1">
        <f t="array" ref="AJ94">IF($O94=0,-AUP_EK,IF($O94&gt;AJ$74,0,INDEX('AUP Modell'!$O$6:$O$35,$O94))+IF($O94=AJ$74,INDEX('AUP Modell'!$R$6:$R$35,AJ$74),0))</f>
        <v>-5881.5177570908218</v>
      </c>
      <c r="AK94" cm="1">
        <f t="array" ref="AK94">IF($O94=0,-AUP_EK,IF($O94&gt;AK$74,0,INDEX('AUP Modell'!$O$6:$O$35,$O94))+IF($O94=AK$74,INDEX('AUP Modell'!$R$6:$R$35,AK$74),0))</f>
        <v>-5881.5177570908218</v>
      </c>
      <c r="AL94" cm="1">
        <f t="array" ref="AL94">IF($O94=0,-AUP_EK,IF($O94&gt;AL$74,0,INDEX('AUP Modell'!$O$6:$O$35,$O94))+IF($O94=AL$74,INDEX('AUP Modell'!$R$6:$R$35,AL$74),0))</f>
        <v>-5881.5177570908218</v>
      </c>
      <c r="AM94" cm="1">
        <f t="array" ref="AM94">IF($O94=0,-AUP_EK,IF($O94&gt;AM$74,0,INDEX('AUP Modell'!$O$6:$O$35,$O94))+IF($O94=AM$74,INDEX('AUP Modell'!$R$6:$R$35,AM$74),0))</f>
        <v>-5881.5177570908218</v>
      </c>
      <c r="AN94" cm="1">
        <f t="array" ref="AN94">IF($O94=0,-AUP_EK,IF($O94&gt;AN$74,0,INDEX('AUP Modell'!$O$6:$O$35,$O94))+IF($O94=AN$74,INDEX('AUP Modell'!$R$6:$R$35,AN$74),0))</f>
        <v>-5881.5177570908218</v>
      </c>
      <c r="AO94" cm="1">
        <f t="array" ref="AO94">IF($O94=0,-AUP_EK,IF($O94&gt;AO$74,0,INDEX('AUP Modell'!$O$6:$O$35,$O94))+IF($O94=AO$74,INDEX('AUP Modell'!$R$6:$R$35,AO$74),0))</f>
        <v>-5881.5177570908218</v>
      </c>
      <c r="AP94" cm="1">
        <f t="array" ref="AP94">IF($O94=0,-AUP_EK,IF($O94&gt;AP$74,0,INDEX('AUP Modell'!$O$6:$O$35,$O94))+IF($O94=AP$74,INDEX('AUP Modell'!$R$6:$R$35,AP$74),0))</f>
        <v>-5881.5177570908218</v>
      </c>
      <c r="AQ94" cm="1">
        <f t="array" ref="AQ94">IF($O94=0,-AUP_EK,IF($O94&gt;AQ$74,0,INDEX('AUP Modell'!$O$6:$O$35,$O94))+IF($O94=AQ$74,INDEX('AUP Modell'!$R$6:$R$35,AQ$74),0))</f>
        <v>-5881.5177570908218</v>
      </c>
      <c r="AR94" cm="1">
        <f t="array" ref="AR94">IF($O94=0,-AUP_EK,IF($O94&gt;AR$74,0,INDEX('AUP Modell'!$O$6:$O$35,$O94))+IF($O94=AR$74,INDEX('AUP Modell'!$R$6:$R$35,AR$74),0))</f>
        <v>-5881.5177570908218</v>
      </c>
      <c r="AS94" cm="1">
        <f t="array" ref="AS94">IF($O94=0,-AUP_EK,IF($O94&gt;AS$74,0,INDEX('AUP Modell'!$O$6:$O$35,$O94))+IF($O94=AS$74,INDEX('AUP Modell'!$R$6:$R$35,AS$74),0))</f>
        <v>-5881.5177570908218</v>
      </c>
    </row>
    <row r="95" spans="2:45" x14ac:dyDescent="0.25">
      <c r="B95" s="54"/>
      <c r="C95" s="12"/>
      <c r="D95" s="12"/>
      <c r="E95" s="12"/>
      <c r="F95" s="65"/>
      <c r="O95">
        <v>20</v>
      </c>
      <c r="P95" cm="1">
        <f t="array" ref="P95">IF($O95=0,-AUP_EK,IF($O95&gt;P$74,0,INDEX('AUP Modell'!$O$6:$O$35,$O95))+IF($O95=P$74,INDEX('AUP Modell'!$R$6:$R$35,P$74),0))</f>
        <v>0</v>
      </c>
      <c r="Q95" cm="1">
        <f t="array" ref="Q95">IF($O95=0,-AUP_EK,IF($O95&gt;Q$74,0,INDEX('AUP Modell'!$O$6:$O$35,$O95))+IF($O95=Q$74,INDEX('AUP Modell'!$R$6:$R$35,Q$74),0))</f>
        <v>0</v>
      </c>
      <c r="R95" cm="1">
        <f t="array" ref="R95">IF($O95=0,-AUP_EK,IF($O95&gt;R$74,0,INDEX('AUP Modell'!$O$6:$O$35,$O95))+IF($O95=R$74,INDEX('AUP Modell'!$R$6:$R$35,R$74),0))</f>
        <v>0</v>
      </c>
      <c r="S95" cm="1">
        <f t="array" ref="S95">IF($O95=0,-AUP_EK,IF($O95&gt;S$74,0,INDEX('AUP Modell'!$O$6:$O$35,$O95))+IF($O95=S$74,INDEX('AUP Modell'!$R$6:$R$35,S$74),0))</f>
        <v>0</v>
      </c>
      <c r="T95" cm="1">
        <f t="array" ref="T95">IF($O95=0,-AUP_EK,IF($O95&gt;T$74,0,INDEX('AUP Modell'!$O$6:$O$35,$O95))+IF($O95=T$74,INDEX('AUP Modell'!$R$6:$R$35,T$74),0))</f>
        <v>0</v>
      </c>
      <c r="U95" cm="1">
        <f t="array" ref="U95">IF($O95=0,-AUP_EK,IF($O95&gt;U$74,0,INDEX('AUP Modell'!$O$6:$O$35,$O95))+IF($O95=U$74,INDEX('AUP Modell'!$R$6:$R$35,U$74),0))</f>
        <v>0</v>
      </c>
      <c r="V95" cm="1">
        <f t="array" ref="V95">IF($O95=0,-AUP_EK,IF($O95&gt;V$74,0,INDEX('AUP Modell'!$O$6:$O$35,$O95))+IF($O95=V$74,INDEX('AUP Modell'!$R$6:$R$35,V$74),0))</f>
        <v>0</v>
      </c>
      <c r="W95" cm="1">
        <f t="array" ref="W95">IF($O95=0,-AUP_EK,IF($O95&gt;W$74,0,INDEX('AUP Modell'!$O$6:$O$35,$O95))+IF($O95=W$74,INDEX('AUP Modell'!$R$6:$R$35,W$74),0))</f>
        <v>0</v>
      </c>
      <c r="X95" cm="1">
        <f t="array" ref="X95">IF($O95=0,-AUP_EK,IF($O95&gt;X$74,0,INDEX('AUP Modell'!$O$6:$O$35,$O95))+IF($O95=X$74,INDEX('AUP Modell'!$R$6:$R$35,X$74),0))</f>
        <v>0</v>
      </c>
      <c r="Y95" cm="1">
        <f t="array" ref="Y95">IF($O95=0,-AUP_EK,IF($O95&gt;Y$74,0,INDEX('AUP Modell'!$O$6:$O$35,$O95))+IF($O95=Y$74,INDEX('AUP Modell'!$R$6:$R$35,Y$74),0))</f>
        <v>0</v>
      </c>
      <c r="Z95" cm="1">
        <f t="array" ref="Z95">IF($O95=0,-AUP_EK,IF($O95&gt;Z$74,0,INDEX('AUP Modell'!$O$6:$O$35,$O95))+IF($O95=Z$74,INDEX('AUP Modell'!$R$6:$R$35,Z$74),0))</f>
        <v>0</v>
      </c>
      <c r="AA95" cm="1">
        <f t="array" ref="AA95">IF($O95=0,-AUP_EK,IF($O95&gt;AA$74,0,INDEX('AUP Modell'!$O$6:$O$35,$O95))+IF($O95=AA$74,INDEX('AUP Modell'!$R$6:$R$35,AA$74),0))</f>
        <v>0</v>
      </c>
      <c r="AB95" cm="1">
        <f t="array" ref="AB95">IF($O95=0,-AUP_EK,IF($O95&gt;AB$74,0,INDEX('AUP Modell'!$O$6:$O$35,$O95))+IF($O95=AB$74,INDEX('AUP Modell'!$R$6:$R$35,AB$74),0))</f>
        <v>0</v>
      </c>
      <c r="AC95" cm="1">
        <f t="array" ref="AC95">IF($O95=0,-AUP_EK,IF($O95&gt;AC$74,0,INDEX('AUP Modell'!$O$6:$O$35,$O95))+IF($O95=AC$74,INDEX('AUP Modell'!$R$6:$R$35,AC$74),0))</f>
        <v>0</v>
      </c>
      <c r="AD95" cm="1">
        <f t="array" ref="AD95">IF($O95=0,-AUP_EK,IF($O95&gt;AD$74,0,INDEX('AUP Modell'!$O$6:$O$35,$O95))+IF($O95=AD$74,INDEX('AUP Modell'!$R$6:$R$35,AD$74),0))</f>
        <v>0</v>
      </c>
      <c r="AE95" cm="1">
        <f t="array" ref="AE95">IF($O95=0,-AUP_EK,IF($O95&gt;AE$74,0,INDEX('AUP Modell'!$O$6:$O$35,$O95))+IF($O95=AE$74,INDEX('AUP Modell'!$R$6:$R$35,AE$74),0))</f>
        <v>0</v>
      </c>
      <c r="AF95" cm="1">
        <f t="array" ref="AF95">IF($O95=0,-AUP_EK,IF($O95&gt;AF$74,0,INDEX('AUP Modell'!$O$6:$O$35,$O95))+IF($O95=AF$74,INDEX('AUP Modell'!$R$6:$R$35,AF$74),0))</f>
        <v>0</v>
      </c>
      <c r="AG95" cm="1">
        <f t="array" ref="AG95">IF($O95=0,-AUP_EK,IF($O95&gt;AG$74,0,INDEX('AUP Modell'!$O$6:$O$35,$O95))+IF($O95=AG$74,INDEX('AUP Modell'!$R$6:$R$35,AG$74),0))</f>
        <v>0</v>
      </c>
      <c r="AH95" cm="1">
        <f t="array" ref="AH95">IF($O95=0,-AUP_EK,IF($O95&gt;AH$74,0,INDEX('AUP Modell'!$O$6:$O$35,$O95))+IF($O95=AH$74,INDEX('AUP Modell'!$R$6:$R$35,AH$74),0))</f>
        <v>0</v>
      </c>
      <c r="AI95" cm="1">
        <f t="array" ref="AI95">IF($O95=0,-AUP_EK,IF($O95&gt;AI$74,0,INDEX('AUP Modell'!$O$6:$O$35,$O95))+IF($O95=AI$74,INDEX('AUP Modell'!$R$6:$R$35,AI$74),0))</f>
        <v>312719.59481532761</v>
      </c>
      <c r="AJ95" cm="1">
        <f t="array" ref="AJ95">IF($O95=0,-AUP_EK,IF($O95&gt;AJ$74,0,INDEX('AUP Modell'!$O$6:$O$35,$O95))+IF($O95=AJ$74,INDEX('AUP Modell'!$R$6:$R$35,AJ$74),0))</f>
        <v>-5946.5348076449027</v>
      </c>
      <c r="AK95" cm="1">
        <f t="array" ref="AK95">IF($O95=0,-AUP_EK,IF($O95&gt;AK$74,0,INDEX('AUP Modell'!$O$6:$O$35,$O95))+IF($O95=AK$74,INDEX('AUP Modell'!$R$6:$R$35,AK$74),0))</f>
        <v>-5946.5348076449027</v>
      </c>
      <c r="AL95" cm="1">
        <f t="array" ref="AL95">IF($O95=0,-AUP_EK,IF($O95&gt;AL$74,0,INDEX('AUP Modell'!$O$6:$O$35,$O95))+IF($O95=AL$74,INDEX('AUP Modell'!$R$6:$R$35,AL$74),0))</f>
        <v>-5946.5348076449027</v>
      </c>
      <c r="AM95" cm="1">
        <f t="array" ref="AM95">IF($O95=0,-AUP_EK,IF($O95&gt;AM$74,0,INDEX('AUP Modell'!$O$6:$O$35,$O95))+IF($O95=AM$74,INDEX('AUP Modell'!$R$6:$R$35,AM$74),0))</f>
        <v>-5946.5348076449027</v>
      </c>
      <c r="AN95" cm="1">
        <f t="array" ref="AN95">IF($O95=0,-AUP_EK,IF($O95&gt;AN$74,0,INDEX('AUP Modell'!$O$6:$O$35,$O95))+IF($O95=AN$74,INDEX('AUP Modell'!$R$6:$R$35,AN$74),0))</f>
        <v>-5946.5348076449027</v>
      </c>
      <c r="AO95" cm="1">
        <f t="array" ref="AO95">IF($O95=0,-AUP_EK,IF($O95&gt;AO$74,0,INDEX('AUP Modell'!$O$6:$O$35,$O95))+IF($O95=AO$74,INDEX('AUP Modell'!$R$6:$R$35,AO$74),0))</f>
        <v>-5946.5348076449027</v>
      </c>
      <c r="AP95" cm="1">
        <f t="array" ref="AP95">IF($O95=0,-AUP_EK,IF($O95&gt;AP$74,0,INDEX('AUP Modell'!$O$6:$O$35,$O95))+IF($O95=AP$74,INDEX('AUP Modell'!$R$6:$R$35,AP$74),0))</f>
        <v>-5946.5348076449027</v>
      </c>
      <c r="AQ95" cm="1">
        <f t="array" ref="AQ95">IF($O95=0,-AUP_EK,IF($O95&gt;AQ$74,0,INDEX('AUP Modell'!$O$6:$O$35,$O95))+IF($O95=AQ$74,INDEX('AUP Modell'!$R$6:$R$35,AQ$74),0))</f>
        <v>-5946.5348076449027</v>
      </c>
      <c r="AR95" cm="1">
        <f t="array" ref="AR95">IF($O95=0,-AUP_EK,IF($O95&gt;AR$74,0,INDEX('AUP Modell'!$O$6:$O$35,$O95))+IF($O95=AR$74,INDEX('AUP Modell'!$R$6:$R$35,AR$74),0))</f>
        <v>-5946.5348076449027</v>
      </c>
      <c r="AS95" cm="1">
        <f t="array" ref="AS95">IF($O95=0,-AUP_EK,IF($O95&gt;AS$74,0,INDEX('AUP Modell'!$O$6:$O$35,$O95))+IF($O95=AS$74,INDEX('AUP Modell'!$R$6:$R$35,AS$74),0))</f>
        <v>-5946.5348076449027</v>
      </c>
    </row>
    <row r="96" spans="2:45" x14ac:dyDescent="0.25">
      <c r="B96" s="54"/>
      <c r="C96" s="12"/>
      <c r="D96" s="12"/>
      <c r="E96" s="12"/>
      <c r="F96" s="65"/>
      <c r="O96">
        <v>21</v>
      </c>
      <c r="P96" cm="1">
        <f t="array" ref="P96">IF($O96=0,-AUP_EK,IF($O96&gt;P$74,0,INDEX('AUP Modell'!$O$6:$O$35,$O96))+IF($O96=P$74,INDEX('AUP Modell'!$R$6:$R$35,P$74),0))</f>
        <v>0</v>
      </c>
      <c r="Q96" cm="1">
        <f t="array" ref="Q96">IF($O96=0,-AUP_EK,IF($O96&gt;Q$74,0,INDEX('AUP Modell'!$O$6:$O$35,$O96))+IF($O96=Q$74,INDEX('AUP Modell'!$R$6:$R$35,Q$74),0))</f>
        <v>0</v>
      </c>
      <c r="R96" cm="1">
        <f t="array" ref="R96">IF($O96=0,-AUP_EK,IF($O96&gt;R$74,0,INDEX('AUP Modell'!$O$6:$O$35,$O96))+IF($O96=R$74,INDEX('AUP Modell'!$R$6:$R$35,R$74),0))</f>
        <v>0</v>
      </c>
      <c r="S96" cm="1">
        <f t="array" ref="S96">IF($O96=0,-AUP_EK,IF($O96&gt;S$74,0,INDEX('AUP Modell'!$O$6:$O$35,$O96))+IF($O96=S$74,INDEX('AUP Modell'!$R$6:$R$35,S$74),0))</f>
        <v>0</v>
      </c>
      <c r="T96" cm="1">
        <f t="array" ref="T96">IF($O96=0,-AUP_EK,IF($O96&gt;T$74,0,INDEX('AUP Modell'!$O$6:$O$35,$O96))+IF($O96=T$74,INDEX('AUP Modell'!$R$6:$R$35,T$74),0))</f>
        <v>0</v>
      </c>
      <c r="U96" cm="1">
        <f t="array" ref="U96">IF($O96=0,-AUP_EK,IF($O96&gt;U$74,0,INDEX('AUP Modell'!$O$6:$O$35,$O96))+IF($O96=U$74,INDEX('AUP Modell'!$R$6:$R$35,U$74),0))</f>
        <v>0</v>
      </c>
      <c r="V96" cm="1">
        <f t="array" ref="V96">IF($O96=0,-AUP_EK,IF($O96&gt;V$74,0,INDEX('AUP Modell'!$O$6:$O$35,$O96))+IF($O96=V$74,INDEX('AUP Modell'!$R$6:$R$35,V$74),0))</f>
        <v>0</v>
      </c>
      <c r="W96" cm="1">
        <f t="array" ref="W96">IF($O96=0,-AUP_EK,IF($O96&gt;W$74,0,INDEX('AUP Modell'!$O$6:$O$35,$O96))+IF($O96=W$74,INDEX('AUP Modell'!$R$6:$R$35,W$74),0))</f>
        <v>0</v>
      </c>
      <c r="X96" cm="1">
        <f t="array" ref="X96">IF($O96=0,-AUP_EK,IF($O96&gt;X$74,0,INDEX('AUP Modell'!$O$6:$O$35,$O96))+IF($O96=X$74,INDEX('AUP Modell'!$R$6:$R$35,X$74),0))</f>
        <v>0</v>
      </c>
      <c r="Y96" cm="1">
        <f t="array" ref="Y96">IF($O96=0,-AUP_EK,IF($O96&gt;Y$74,0,INDEX('AUP Modell'!$O$6:$O$35,$O96))+IF($O96=Y$74,INDEX('AUP Modell'!$R$6:$R$35,Y$74),0))</f>
        <v>0</v>
      </c>
      <c r="Z96" cm="1">
        <f t="array" ref="Z96">IF($O96=0,-AUP_EK,IF($O96&gt;Z$74,0,INDEX('AUP Modell'!$O$6:$O$35,$O96))+IF($O96=Z$74,INDEX('AUP Modell'!$R$6:$R$35,Z$74),0))</f>
        <v>0</v>
      </c>
      <c r="AA96" cm="1">
        <f t="array" ref="AA96">IF($O96=0,-AUP_EK,IF($O96&gt;AA$74,0,INDEX('AUP Modell'!$O$6:$O$35,$O96))+IF($O96=AA$74,INDEX('AUP Modell'!$R$6:$R$35,AA$74),0))</f>
        <v>0</v>
      </c>
      <c r="AB96" cm="1">
        <f t="array" ref="AB96">IF($O96=0,-AUP_EK,IF($O96&gt;AB$74,0,INDEX('AUP Modell'!$O$6:$O$35,$O96))+IF($O96=AB$74,INDEX('AUP Modell'!$R$6:$R$35,AB$74),0))</f>
        <v>0</v>
      </c>
      <c r="AC96" cm="1">
        <f t="array" ref="AC96">IF($O96=0,-AUP_EK,IF($O96&gt;AC$74,0,INDEX('AUP Modell'!$O$6:$O$35,$O96))+IF($O96=AC$74,INDEX('AUP Modell'!$R$6:$R$35,AC$74),0))</f>
        <v>0</v>
      </c>
      <c r="AD96" cm="1">
        <f t="array" ref="AD96">IF($O96=0,-AUP_EK,IF($O96&gt;AD$74,0,INDEX('AUP Modell'!$O$6:$O$35,$O96))+IF($O96=AD$74,INDEX('AUP Modell'!$R$6:$R$35,AD$74),0))</f>
        <v>0</v>
      </c>
      <c r="AE96" cm="1">
        <f t="array" ref="AE96">IF($O96=0,-AUP_EK,IF($O96&gt;AE$74,0,INDEX('AUP Modell'!$O$6:$O$35,$O96))+IF($O96=AE$74,INDEX('AUP Modell'!$R$6:$R$35,AE$74),0))</f>
        <v>0</v>
      </c>
      <c r="AF96" cm="1">
        <f t="array" ref="AF96">IF($O96=0,-AUP_EK,IF($O96&gt;AF$74,0,INDEX('AUP Modell'!$O$6:$O$35,$O96))+IF($O96=AF$74,INDEX('AUP Modell'!$R$6:$R$35,AF$74),0))</f>
        <v>0</v>
      </c>
      <c r="AG96" cm="1">
        <f t="array" ref="AG96">IF($O96=0,-AUP_EK,IF($O96&gt;AG$74,0,INDEX('AUP Modell'!$O$6:$O$35,$O96))+IF($O96=AG$74,INDEX('AUP Modell'!$R$6:$R$35,AG$74),0))</f>
        <v>0</v>
      </c>
      <c r="AH96" cm="1">
        <f t="array" ref="AH96">IF($O96=0,-AUP_EK,IF($O96&gt;AH$74,0,INDEX('AUP Modell'!$O$6:$O$35,$O96))+IF($O96=AH$74,INDEX('AUP Modell'!$R$6:$R$35,AH$74),0))</f>
        <v>0</v>
      </c>
      <c r="AI96" cm="1">
        <f t="array" ref="AI96">IF($O96=0,-AUP_EK,IF($O96&gt;AI$74,0,INDEX('AUP Modell'!$O$6:$O$35,$O96))+IF($O96=AI$74,INDEX('AUP Modell'!$R$6:$R$35,AI$74),0))</f>
        <v>0</v>
      </c>
      <c r="AJ96" cm="1">
        <f t="array" ref="AJ96">IF($O96=0,-AUP_EK,IF($O96&gt;AJ$74,0,INDEX('AUP Modell'!$O$6:$O$35,$O96))+IF($O96=AJ$74,INDEX('AUP Modell'!$R$6:$R$35,AJ$74),0))</f>
        <v>332809.60099135397</v>
      </c>
      <c r="AK96" cm="1">
        <f t="array" ref="AK96">IF($O96=0,-AUP_EK,IF($O96&gt;AK$74,0,INDEX('AUP Modell'!$O$6:$O$35,$O96))+IF($O96=AK$74,INDEX('AUP Modell'!$R$6:$R$35,AK$74),0))</f>
        <v>-6016.449097156803</v>
      </c>
      <c r="AL96" cm="1">
        <f t="array" ref="AL96">IF($O96=0,-AUP_EK,IF($O96&gt;AL$74,0,INDEX('AUP Modell'!$O$6:$O$35,$O96))+IF($O96=AL$74,INDEX('AUP Modell'!$R$6:$R$35,AL$74),0))</f>
        <v>-6016.449097156803</v>
      </c>
      <c r="AM96" cm="1">
        <f t="array" ref="AM96">IF($O96=0,-AUP_EK,IF($O96&gt;AM$74,0,INDEX('AUP Modell'!$O$6:$O$35,$O96))+IF($O96=AM$74,INDEX('AUP Modell'!$R$6:$R$35,AM$74),0))</f>
        <v>-6016.449097156803</v>
      </c>
      <c r="AN96" cm="1">
        <f t="array" ref="AN96">IF($O96=0,-AUP_EK,IF($O96&gt;AN$74,0,INDEX('AUP Modell'!$O$6:$O$35,$O96))+IF($O96=AN$74,INDEX('AUP Modell'!$R$6:$R$35,AN$74),0))</f>
        <v>-6016.449097156803</v>
      </c>
      <c r="AO96" cm="1">
        <f t="array" ref="AO96">IF($O96=0,-AUP_EK,IF($O96&gt;AO$74,0,INDEX('AUP Modell'!$O$6:$O$35,$O96))+IF($O96=AO$74,INDEX('AUP Modell'!$R$6:$R$35,AO$74),0))</f>
        <v>-6016.449097156803</v>
      </c>
      <c r="AP96" cm="1">
        <f t="array" ref="AP96">IF($O96=0,-AUP_EK,IF($O96&gt;AP$74,0,INDEX('AUP Modell'!$O$6:$O$35,$O96))+IF($O96=AP$74,INDEX('AUP Modell'!$R$6:$R$35,AP$74),0))</f>
        <v>-6016.449097156803</v>
      </c>
      <c r="AQ96" cm="1">
        <f t="array" ref="AQ96">IF($O96=0,-AUP_EK,IF($O96&gt;AQ$74,0,INDEX('AUP Modell'!$O$6:$O$35,$O96))+IF($O96=AQ$74,INDEX('AUP Modell'!$R$6:$R$35,AQ$74),0))</f>
        <v>-6016.449097156803</v>
      </c>
      <c r="AR96" cm="1">
        <f t="array" ref="AR96">IF($O96=0,-AUP_EK,IF($O96&gt;AR$74,0,INDEX('AUP Modell'!$O$6:$O$35,$O96))+IF($O96=AR$74,INDEX('AUP Modell'!$R$6:$R$35,AR$74),0))</f>
        <v>-6016.449097156803</v>
      </c>
      <c r="AS96" cm="1">
        <f t="array" ref="AS96">IF($O96=0,-AUP_EK,IF($O96&gt;AS$74,0,INDEX('AUP Modell'!$O$6:$O$35,$O96))+IF($O96=AS$74,INDEX('AUP Modell'!$R$6:$R$35,AS$74),0))</f>
        <v>-6016.449097156803</v>
      </c>
    </row>
    <row r="97" spans="2:45" x14ac:dyDescent="0.25">
      <c r="B97" s="54"/>
      <c r="C97" s="12"/>
      <c r="D97" s="12"/>
      <c r="E97" s="12"/>
      <c r="F97" s="65"/>
      <c r="O97">
        <v>22</v>
      </c>
      <c r="P97" cm="1">
        <f t="array" ref="P97">IF($O97=0,-AUP_EK,IF($O97&gt;P$74,0,INDEX('AUP Modell'!$O$6:$O$35,$O97))+IF($O97=P$74,INDEX('AUP Modell'!$R$6:$R$35,P$74),0))</f>
        <v>0</v>
      </c>
      <c r="Q97" cm="1">
        <f t="array" ref="Q97">IF($O97=0,-AUP_EK,IF($O97&gt;Q$74,0,INDEX('AUP Modell'!$O$6:$O$35,$O97))+IF($O97=Q$74,INDEX('AUP Modell'!$R$6:$R$35,Q$74),0))</f>
        <v>0</v>
      </c>
      <c r="R97" cm="1">
        <f t="array" ref="R97">IF($O97=0,-AUP_EK,IF($O97&gt;R$74,0,INDEX('AUP Modell'!$O$6:$O$35,$O97))+IF($O97=R$74,INDEX('AUP Modell'!$R$6:$R$35,R$74),0))</f>
        <v>0</v>
      </c>
      <c r="S97" cm="1">
        <f t="array" ref="S97">IF($O97=0,-AUP_EK,IF($O97&gt;S$74,0,INDEX('AUP Modell'!$O$6:$O$35,$O97))+IF($O97=S$74,INDEX('AUP Modell'!$R$6:$R$35,S$74),0))</f>
        <v>0</v>
      </c>
      <c r="T97" cm="1">
        <f t="array" ref="T97">IF($O97=0,-AUP_EK,IF($O97&gt;T$74,0,INDEX('AUP Modell'!$O$6:$O$35,$O97))+IF($O97=T$74,INDEX('AUP Modell'!$R$6:$R$35,T$74),0))</f>
        <v>0</v>
      </c>
      <c r="U97" cm="1">
        <f t="array" ref="U97">IF($O97=0,-AUP_EK,IF($O97&gt;U$74,0,INDEX('AUP Modell'!$O$6:$O$35,$O97))+IF($O97=U$74,INDEX('AUP Modell'!$R$6:$R$35,U$74),0))</f>
        <v>0</v>
      </c>
      <c r="V97" cm="1">
        <f t="array" ref="V97">IF($O97=0,-AUP_EK,IF($O97&gt;V$74,0,INDEX('AUP Modell'!$O$6:$O$35,$O97))+IF($O97=V$74,INDEX('AUP Modell'!$R$6:$R$35,V$74),0))</f>
        <v>0</v>
      </c>
      <c r="W97" cm="1">
        <f t="array" ref="W97">IF($O97=0,-AUP_EK,IF($O97&gt;W$74,0,INDEX('AUP Modell'!$O$6:$O$35,$O97))+IF($O97=W$74,INDEX('AUP Modell'!$R$6:$R$35,W$74),0))</f>
        <v>0</v>
      </c>
      <c r="X97" cm="1">
        <f t="array" ref="X97">IF($O97=0,-AUP_EK,IF($O97&gt;X$74,0,INDEX('AUP Modell'!$O$6:$O$35,$O97))+IF($O97=X$74,INDEX('AUP Modell'!$R$6:$R$35,X$74),0))</f>
        <v>0</v>
      </c>
      <c r="Y97" cm="1">
        <f t="array" ref="Y97">IF($O97=0,-AUP_EK,IF($O97&gt;Y$74,0,INDEX('AUP Modell'!$O$6:$O$35,$O97))+IF($O97=Y$74,INDEX('AUP Modell'!$R$6:$R$35,Y$74),0))</f>
        <v>0</v>
      </c>
      <c r="Z97" cm="1">
        <f t="array" ref="Z97">IF($O97=0,-AUP_EK,IF($O97&gt;Z$74,0,INDEX('AUP Modell'!$O$6:$O$35,$O97))+IF($O97=Z$74,INDEX('AUP Modell'!$R$6:$R$35,Z$74),0))</f>
        <v>0</v>
      </c>
      <c r="AA97" cm="1">
        <f t="array" ref="AA97">IF($O97=0,-AUP_EK,IF($O97&gt;AA$74,0,INDEX('AUP Modell'!$O$6:$O$35,$O97))+IF($O97=AA$74,INDEX('AUP Modell'!$R$6:$R$35,AA$74),0))</f>
        <v>0</v>
      </c>
      <c r="AB97" cm="1">
        <f t="array" ref="AB97">IF($O97=0,-AUP_EK,IF($O97&gt;AB$74,0,INDEX('AUP Modell'!$O$6:$O$35,$O97))+IF($O97=AB$74,INDEX('AUP Modell'!$R$6:$R$35,AB$74),0))</f>
        <v>0</v>
      </c>
      <c r="AC97" cm="1">
        <f t="array" ref="AC97">IF($O97=0,-AUP_EK,IF($O97&gt;AC$74,0,INDEX('AUP Modell'!$O$6:$O$35,$O97))+IF($O97=AC$74,INDEX('AUP Modell'!$R$6:$R$35,AC$74),0))</f>
        <v>0</v>
      </c>
      <c r="AD97" cm="1">
        <f t="array" ref="AD97">IF($O97=0,-AUP_EK,IF($O97&gt;AD$74,0,INDEX('AUP Modell'!$O$6:$O$35,$O97))+IF($O97=AD$74,INDEX('AUP Modell'!$R$6:$R$35,AD$74),0))</f>
        <v>0</v>
      </c>
      <c r="AE97" cm="1">
        <f t="array" ref="AE97">IF($O97=0,-AUP_EK,IF($O97&gt;AE$74,0,INDEX('AUP Modell'!$O$6:$O$35,$O97))+IF($O97=AE$74,INDEX('AUP Modell'!$R$6:$R$35,AE$74),0))</f>
        <v>0</v>
      </c>
      <c r="AF97" cm="1">
        <f t="array" ref="AF97">IF($O97=0,-AUP_EK,IF($O97&gt;AF$74,0,INDEX('AUP Modell'!$O$6:$O$35,$O97))+IF($O97=AF$74,INDEX('AUP Modell'!$R$6:$R$35,AF$74),0))</f>
        <v>0</v>
      </c>
      <c r="AG97" cm="1">
        <f t="array" ref="AG97">IF($O97=0,-AUP_EK,IF($O97&gt;AG$74,0,INDEX('AUP Modell'!$O$6:$O$35,$O97))+IF($O97=AG$74,INDEX('AUP Modell'!$R$6:$R$35,AG$74),0))</f>
        <v>0</v>
      </c>
      <c r="AH97" cm="1">
        <f t="array" ref="AH97">IF($O97=0,-AUP_EK,IF($O97&gt;AH$74,0,INDEX('AUP Modell'!$O$6:$O$35,$O97))+IF($O97=AH$74,INDEX('AUP Modell'!$R$6:$R$35,AH$74),0))</f>
        <v>0</v>
      </c>
      <c r="AI97" cm="1">
        <f t="array" ref="AI97">IF($O97=0,-AUP_EK,IF($O97&gt;AI$74,0,INDEX('AUP Modell'!$O$6:$O$35,$O97))+IF($O97=AI$74,INDEX('AUP Modell'!$R$6:$R$35,AI$74),0))</f>
        <v>0</v>
      </c>
      <c r="AJ97" cm="1">
        <f t="array" ref="AJ97">IF($O97=0,-AUP_EK,IF($O97&gt;AJ$74,0,INDEX('AUP Modell'!$O$6:$O$35,$O97))+IF($O97=AJ$74,INDEX('AUP Modell'!$R$6:$R$35,AJ$74),0))</f>
        <v>0</v>
      </c>
      <c r="AK97" cm="1">
        <f t="array" ref="AK97">IF($O97=0,-AUP_EK,IF($O97&gt;AK$74,0,INDEX('AUP Modell'!$O$6:$O$35,$O97))+IF($O97=AK$74,INDEX('AUP Modell'!$R$6:$R$35,AK$74),0))</f>
        <v>353504.89656296448</v>
      </c>
      <c r="AL97" cm="1">
        <f t="array" ref="AL97">IF($O97=0,-AUP_EK,IF($O97&gt;AL$74,0,INDEX('AUP Modell'!$O$6:$O$35,$O97))+IF($O97=AL$74,INDEX('AUP Modell'!$R$6:$R$35,AL$74),0))</f>
        <v>-6091.4831195724801</v>
      </c>
      <c r="AM97" cm="1">
        <f t="array" ref="AM97">IF($O97=0,-AUP_EK,IF($O97&gt;AM$74,0,INDEX('AUP Modell'!$O$6:$O$35,$O97))+IF($O97=AM$74,INDEX('AUP Modell'!$R$6:$R$35,AM$74),0))</f>
        <v>-6091.4831195724801</v>
      </c>
      <c r="AN97" cm="1">
        <f t="array" ref="AN97">IF($O97=0,-AUP_EK,IF($O97&gt;AN$74,0,INDEX('AUP Modell'!$O$6:$O$35,$O97))+IF($O97=AN$74,INDEX('AUP Modell'!$R$6:$R$35,AN$74),0))</f>
        <v>-6091.4831195724801</v>
      </c>
      <c r="AO97" cm="1">
        <f t="array" ref="AO97">IF($O97=0,-AUP_EK,IF($O97&gt;AO$74,0,INDEX('AUP Modell'!$O$6:$O$35,$O97))+IF($O97=AO$74,INDEX('AUP Modell'!$R$6:$R$35,AO$74),0))</f>
        <v>-6091.4831195724801</v>
      </c>
      <c r="AP97" cm="1">
        <f t="array" ref="AP97">IF($O97=0,-AUP_EK,IF($O97&gt;AP$74,0,INDEX('AUP Modell'!$O$6:$O$35,$O97))+IF($O97=AP$74,INDEX('AUP Modell'!$R$6:$R$35,AP$74),0))</f>
        <v>-6091.4831195724801</v>
      </c>
      <c r="AQ97" cm="1">
        <f t="array" ref="AQ97">IF($O97=0,-AUP_EK,IF($O97&gt;AQ$74,0,INDEX('AUP Modell'!$O$6:$O$35,$O97))+IF($O97=AQ$74,INDEX('AUP Modell'!$R$6:$R$35,AQ$74),0))</f>
        <v>-6091.4831195724801</v>
      </c>
      <c r="AR97" cm="1">
        <f t="array" ref="AR97">IF($O97=0,-AUP_EK,IF($O97&gt;AR$74,0,INDEX('AUP Modell'!$O$6:$O$35,$O97))+IF($O97=AR$74,INDEX('AUP Modell'!$R$6:$R$35,AR$74),0))</f>
        <v>-6091.4831195724801</v>
      </c>
      <c r="AS97" cm="1">
        <f t="array" ref="AS97">IF($O97=0,-AUP_EK,IF($O97&gt;AS$74,0,INDEX('AUP Modell'!$O$6:$O$35,$O97))+IF($O97=AS$74,INDEX('AUP Modell'!$R$6:$R$35,AS$74),0))</f>
        <v>-6091.4831195724801</v>
      </c>
    </row>
    <row r="98" spans="2:45" x14ac:dyDescent="0.25">
      <c r="B98" s="54"/>
      <c r="C98" s="12"/>
      <c r="D98" s="12"/>
      <c r="E98" s="12"/>
      <c r="F98" s="65"/>
      <c r="O98">
        <v>23</v>
      </c>
      <c r="P98" cm="1">
        <f t="array" ref="P98">IF($O98=0,-AUP_EK,IF($O98&gt;P$74,0,INDEX('AUP Modell'!$O$6:$O$35,$O98))+IF($O98=P$74,INDEX('AUP Modell'!$R$6:$R$35,P$74),0))</f>
        <v>0</v>
      </c>
      <c r="Q98" cm="1">
        <f t="array" ref="Q98">IF($O98=0,-AUP_EK,IF($O98&gt;Q$74,0,INDEX('AUP Modell'!$O$6:$O$35,$O98))+IF($O98=Q$74,INDEX('AUP Modell'!$R$6:$R$35,Q$74),0))</f>
        <v>0</v>
      </c>
      <c r="R98" cm="1">
        <f t="array" ref="R98">IF($O98=0,-AUP_EK,IF($O98&gt;R$74,0,INDEX('AUP Modell'!$O$6:$O$35,$O98))+IF($O98=R$74,INDEX('AUP Modell'!$R$6:$R$35,R$74),0))</f>
        <v>0</v>
      </c>
      <c r="S98" cm="1">
        <f t="array" ref="S98">IF($O98=0,-AUP_EK,IF($O98&gt;S$74,0,INDEX('AUP Modell'!$O$6:$O$35,$O98))+IF($O98=S$74,INDEX('AUP Modell'!$R$6:$R$35,S$74),0))</f>
        <v>0</v>
      </c>
      <c r="T98" cm="1">
        <f t="array" ref="T98">IF($O98=0,-AUP_EK,IF($O98&gt;T$74,0,INDEX('AUP Modell'!$O$6:$O$35,$O98))+IF($O98=T$74,INDEX('AUP Modell'!$R$6:$R$35,T$74),0))</f>
        <v>0</v>
      </c>
      <c r="U98" cm="1">
        <f t="array" ref="U98">IF($O98=0,-AUP_EK,IF($O98&gt;U$74,0,INDEX('AUP Modell'!$O$6:$O$35,$O98))+IF($O98=U$74,INDEX('AUP Modell'!$R$6:$R$35,U$74),0))</f>
        <v>0</v>
      </c>
      <c r="V98" cm="1">
        <f t="array" ref="V98">IF($O98=0,-AUP_EK,IF($O98&gt;V$74,0,INDEX('AUP Modell'!$O$6:$O$35,$O98))+IF($O98=V$74,INDEX('AUP Modell'!$R$6:$R$35,V$74),0))</f>
        <v>0</v>
      </c>
      <c r="W98" cm="1">
        <f t="array" ref="W98">IF($O98=0,-AUP_EK,IF($O98&gt;W$74,0,INDEX('AUP Modell'!$O$6:$O$35,$O98))+IF($O98=W$74,INDEX('AUP Modell'!$R$6:$R$35,W$74),0))</f>
        <v>0</v>
      </c>
      <c r="X98" cm="1">
        <f t="array" ref="X98">IF($O98=0,-AUP_EK,IF($O98&gt;X$74,0,INDEX('AUP Modell'!$O$6:$O$35,$O98))+IF($O98=X$74,INDEX('AUP Modell'!$R$6:$R$35,X$74),0))</f>
        <v>0</v>
      </c>
      <c r="Y98" cm="1">
        <f t="array" ref="Y98">IF($O98=0,-AUP_EK,IF($O98&gt;Y$74,0,INDEX('AUP Modell'!$O$6:$O$35,$O98))+IF($O98=Y$74,INDEX('AUP Modell'!$R$6:$R$35,Y$74),0))</f>
        <v>0</v>
      </c>
      <c r="Z98" cm="1">
        <f t="array" ref="Z98">IF($O98=0,-AUP_EK,IF($O98&gt;Z$74,0,INDEX('AUP Modell'!$O$6:$O$35,$O98))+IF($O98=Z$74,INDEX('AUP Modell'!$R$6:$R$35,Z$74),0))</f>
        <v>0</v>
      </c>
      <c r="AA98" cm="1">
        <f t="array" ref="AA98">IF($O98=0,-AUP_EK,IF($O98&gt;AA$74,0,INDEX('AUP Modell'!$O$6:$O$35,$O98))+IF($O98=AA$74,INDEX('AUP Modell'!$R$6:$R$35,AA$74),0))</f>
        <v>0</v>
      </c>
      <c r="AB98" cm="1">
        <f t="array" ref="AB98">IF($O98=0,-AUP_EK,IF($O98&gt;AB$74,0,INDEX('AUP Modell'!$O$6:$O$35,$O98))+IF($O98=AB$74,INDEX('AUP Modell'!$R$6:$R$35,AB$74),0))</f>
        <v>0</v>
      </c>
      <c r="AC98" cm="1">
        <f t="array" ref="AC98">IF($O98=0,-AUP_EK,IF($O98&gt;AC$74,0,INDEX('AUP Modell'!$O$6:$O$35,$O98))+IF($O98=AC$74,INDEX('AUP Modell'!$R$6:$R$35,AC$74),0))</f>
        <v>0</v>
      </c>
      <c r="AD98" cm="1">
        <f t="array" ref="AD98">IF($O98=0,-AUP_EK,IF($O98&gt;AD$74,0,INDEX('AUP Modell'!$O$6:$O$35,$O98))+IF($O98=AD$74,INDEX('AUP Modell'!$R$6:$R$35,AD$74),0))</f>
        <v>0</v>
      </c>
      <c r="AE98" cm="1">
        <f t="array" ref="AE98">IF($O98=0,-AUP_EK,IF($O98&gt;AE$74,0,INDEX('AUP Modell'!$O$6:$O$35,$O98))+IF($O98=AE$74,INDEX('AUP Modell'!$R$6:$R$35,AE$74),0))</f>
        <v>0</v>
      </c>
      <c r="AF98" cm="1">
        <f t="array" ref="AF98">IF($O98=0,-AUP_EK,IF($O98&gt;AF$74,0,INDEX('AUP Modell'!$O$6:$O$35,$O98))+IF($O98=AF$74,INDEX('AUP Modell'!$R$6:$R$35,AF$74),0))</f>
        <v>0</v>
      </c>
      <c r="AG98" cm="1">
        <f t="array" ref="AG98">IF($O98=0,-AUP_EK,IF($O98&gt;AG$74,0,INDEX('AUP Modell'!$O$6:$O$35,$O98))+IF($O98=AG$74,INDEX('AUP Modell'!$R$6:$R$35,AG$74),0))</f>
        <v>0</v>
      </c>
      <c r="AH98" cm="1">
        <f t="array" ref="AH98">IF($O98=0,-AUP_EK,IF($O98&gt;AH$74,0,INDEX('AUP Modell'!$O$6:$O$35,$O98))+IF($O98=AH$74,INDEX('AUP Modell'!$R$6:$R$35,AH$74),0))</f>
        <v>0</v>
      </c>
      <c r="AI98" cm="1">
        <f t="array" ref="AI98">IF($O98=0,-AUP_EK,IF($O98&gt;AI$74,0,INDEX('AUP Modell'!$O$6:$O$35,$O98))+IF($O98=AI$74,INDEX('AUP Modell'!$R$6:$R$35,AI$74),0))</f>
        <v>0</v>
      </c>
      <c r="AJ98" cm="1">
        <f t="array" ref="AJ98">IF($O98=0,-AUP_EK,IF($O98&gt;AJ$74,0,INDEX('AUP Modell'!$O$6:$O$35,$O98))+IF($O98=AJ$74,INDEX('AUP Modell'!$R$6:$R$35,AJ$74),0))</f>
        <v>0</v>
      </c>
      <c r="AK98" cm="1">
        <f t="array" ref="AK98">IF($O98=0,-AUP_EK,IF($O98&gt;AK$74,0,INDEX('AUP Modell'!$O$6:$O$35,$O98))+IF($O98=AK$74,INDEX('AUP Modell'!$R$6:$R$35,AK$74),0))</f>
        <v>0</v>
      </c>
      <c r="AL98" cm="1">
        <f t="array" ref="AL98">IF($O98=0,-AUP_EK,IF($O98&gt;AL$74,0,INDEX('AUP Modell'!$O$6:$O$35,$O98))+IF($O98=AL$74,INDEX('AUP Modell'!$R$6:$R$35,AL$74),0))</f>
        <v>374825.3322253584</v>
      </c>
      <c r="AM98" cm="1">
        <f t="array" ref="AM98">IF($O98=0,-AUP_EK,IF($O98&gt;AM$74,0,INDEX('AUP Modell'!$O$6:$O$35,$O98))+IF($O98=AM$74,INDEX('AUP Modell'!$R$6:$R$35,AM$74),0))</f>
        <v>-6171.8683695908076</v>
      </c>
      <c r="AN98" cm="1">
        <f t="array" ref="AN98">IF($O98=0,-AUP_EK,IF($O98&gt;AN$74,0,INDEX('AUP Modell'!$O$6:$O$35,$O98))+IF($O98=AN$74,INDEX('AUP Modell'!$R$6:$R$35,AN$74),0))</f>
        <v>-6171.8683695908076</v>
      </c>
      <c r="AO98" cm="1">
        <f t="array" ref="AO98">IF($O98=0,-AUP_EK,IF($O98&gt;AO$74,0,INDEX('AUP Modell'!$O$6:$O$35,$O98))+IF($O98=AO$74,INDEX('AUP Modell'!$R$6:$R$35,AO$74),0))</f>
        <v>-6171.8683695908076</v>
      </c>
      <c r="AP98" cm="1">
        <f t="array" ref="AP98">IF($O98=0,-AUP_EK,IF($O98&gt;AP$74,0,INDEX('AUP Modell'!$O$6:$O$35,$O98))+IF($O98=AP$74,INDEX('AUP Modell'!$R$6:$R$35,AP$74),0))</f>
        <v>-6171.8683695908076</v>
      </c>
      <c r="AQ98" cm="1">
        <f t="array" ref="AQ98">IF($O98=0,-AUP_EK,IF($O98&gt;AQ$74,0,INDEX('AUP Modell'!$O$6:$O$35,$O98))+IF($O98=AQ$74,INDEX('AUP Modell'!$R$6:$R$35,AQ$74),0))</f>
        <v>-6171.8683695908076</v>
      </c>
      <c r="AR98" cm="1">
        <f t="array" ref="AR98">IF($O98=0,-AUP_EK,IF($O98&gt;AR$74,0,INDEX('AUP Modell'!$O$6:$O$35,$O98))+IF($O98=AR$74,INDEX('AUP Modell'!$R$6:$R$35,AR$74),0))</f>
        <v>-6171.8683695908076</v>
      </c>
      <c r="AS98" cm="1">
        <f t="array" ref="AS98">IF($O98=0,-AUP_EK,IF($O98&gt;AS$74,0,INDEX('AUP Modell'!$O$6:$O$35,$O98))+IF($O98=AS$74,INDEX('AUP Modell'!$R$6:$R$35,AS$74),0))</f>
        <v>-6171.8683695908076</v>
      </c>
    </row>
    <row r="99" spans="2:45" x14ac:dyDescent="0.25">
      <c r="B99" s="54"/>
      <c r="C99" s="12"/>
      <c r="D99" s="12"/>
      <c r="E99" s="12"/>
      <c r="F99" s="65"/>
      <c r="O99">
        <v>24</v>
      </c>
      <c r="P99" cm="1">
        <f t="array" ref="P99">IF($O99=0,-AUP_EK,IF($O99&gt;P$74,0,INDEX('AUP Modell'!$O$6:$O$35,$O99))+IF($O99=P$74,INDEX('AUP Modell'!$R$6:$R$35,P$74),0))</f>
        <v>0</v>
      </c>
      <c r="Q99" cm="1">
        <f t="array" ref="Q99">IF($O99=0,-AUP_EK,IF($O99&gt;Q$74,0,INDEX('AUP Modell'!$O$6:$O$35,$O99))+IF($O99=Q$74,INDEX('AUP Modell'!$R$6:$R$35,Q$74),0))</f>
        <v>0</v>
      </c>
      <c r="R99" cm="1">
        <f t="array" ref="R99">IF($O99=0,-AUP_EK,IF($O99&gt;R$74,0,INDEX('AUP Modell'!$O$6:$O$35,$O99))+IF($O99=R$74,INDEX('AUP Modell'!$R$6:$R$35,R$74),0))</f>
        <v>0</v>
      </c>
      <c r="S99" cm="1">
        <f t="array" ref="S99">IF($O99=0,-AUP_EK,IF($O99&gt;S$74,0,INDEX('AUP Modell'!$O$6:$O$35,$O99))+IF($O99=S$74,INDEX('AUP Modell'!$R$6:$R$35,S$74),0))</f>
        <v>0</v>
      </c>
      <c r="T99" cm="1">
        <f t="array" ref="T99">IF($O99=0,-AUP_EK,IF($O99&gt;T$74,0,INDEX('AUP Modell'!$O$6:$O$35,$O99))+IF($O99=T$74,INDEX('AUP Modell'!$R$6:$R$35,T$74),0))</f>
        <v>0</v>
      </c>
      <c r="U99" cm="1">
        <f t="array" ref="U99">IF($O99=0,-AUP_EK,IF($O99&gt;U$74,0,INDEX('AUP Modell'!$O$6:$O$35,$O99))+IF($O99=U$74,INDEX('AUP Modell'!$R$6:$R$35,U$74),0))</f>
        <v>0</v>
      </c>
      <c r="V99" cm="1">
        <f t="array" ref="V99">IF($O99=0,-AUP_EK,IF($O99&gt;V$74,0,INDEX('AUP Modell'!$O$6:$O$35,$O99))+IF($O99=V$74,INDEX('AUP Modell'!$R$6:$R$35,V$74),0))</f>
        <v>0</v>
      </c>
      <c r="W99" cm="1">
        <f t="array" ref="W99">IF($O99=0,-AUP_EK,IF($O99&gt;W$74,0,INDEX('AUP Modell'!$O$6:$O$35,$O99))+IF($O99=W$74,INDEX('AUP Modell'!$R$6:$R$35,W$74),0))</f>
        <v>0</v>
      </c>
      <c r="X99" cm="1">
        <f t="array" ref="X99">IF($O99=0,-AUP_EK,IF($O99&gt;X$74,0,INDEX('AUP Modell'!$O$6:$O$35,$O99))+IF($O99=X$74,INDEX('AUP Modell'!$R$6:$R$35,X$74),0))</f>
        <v>0</v>
      </c>
      <c r="Y99" cm="1">
        <f t="array" ref="Y99">IF($O99=0,-AUP_EK,IF($O99&gt;Y$74,0,INDEX('AUP Modell'!$O$6:$O$35,$O99))+IF($O99=Y$74,INDEX('AUP Modell'!$R$6:$R$35,Y$74),0))</f>
        <v>0</v>
      </c>
      <c r="Z99" cm="1">
        <f t="array" ref="Z99">IF($O99=0,-AUP_EK,IF($O99&gt;Z$74,0,INDEX('AUP Modell'!$O$6:$O$35,$O99))+IF($O99=Z$74,INDEX('AUP Modell'!$R$6:$R$35,Z$74),0))</f>
        <v>0</v>
      </c>
      <c r="AA99" cm="1">
        <f t="array" ref="AA99">IF($O99=0,-AUP_EK,IF($O99&gt;AA$74,0,INDEX('AUP Modell'!$O$6:$O$35,$O99))+IF($O99=AA$74,INDEX('AUP Modell'!$R$6:$R$35,AA$74),0))</f>
        <v>0</v>
      </c>
      <c r="AB99" cm="1">
        <f t="array" ref="AB99">IF($O99=0,-AUP_EK,IF($O99&gt;AB$74,0,INDEX('AUP Modell'!$O$6:$O$35,$O99))+IF($O99=AB$74,INDEX('AUP Modell'!$R$6:$R$35,AB$74),0))</f>
        <v>0</v>
      </c>
      <c r="AC99" cm="1">
        <f t="array" ref="AC99">IF($O99=0,-AUP_EK,IF($O99&gt;AC$74,0,INDEX('AUP Modell'!$O$6:$O$35,$O99))+IF($O99=AC$74,INDEX('AUP Modell'!$R$6:$R$35,AC$74),0))</f>
        <v>0</v>
      </c>
      <c r="AD99" cm="1">
        <f t="array" ref="AD99">IF($O99=0,-AUP_EK,IF($O99&gt;AD$74,0,INDEX('AUP Modell'!$O$6:$O$35,$O99))+IF($O99=AD$74,INDEX('AUP Modell'!$R$6:$R$35,AD$74),0))</f>
        <v>0</v>
      </c>
      <c r="AE99" cm="1">
        <f t="array" ref="AE99">IF($O99=0,-AUP_EK,IF($O99&gt;AE$74,0,INDEX('AUP Modell'!$O$6:$O$35,$O99))+IF($O99=AE$74,INDEX('AUP Modell'!$R$6:$R$35,AE$74),0))</f>
        <v>0</v>
      </c>
      <c r="AF99" cm="1">
        <f t="array" ref="AF99">IF($O99=0,-AUP_EK,IF($O99&gt;AF$74,0,INDEX('AUP Modell'!$O$6:$O$35,$O99))+IF($O99=AF$74,INDEX('AUP Modell'!$R$6:$R$35,AF$74),0))</f>
        <v>0</v>
      </c>
      <c r="AG99" cm="1">
        <f t="array" ref="AG99">IF($O99=0,-AUP_EK,IF($O99&gt;AG$74,0,INDEX('AUP Modell'!$O$6:$O$35,$O99))+IF($O99=AG$74,INDEX('AUP Modell'!$R$6:$R$35,AG$74),0))</f>
        <v>0</v>
      </c>
      <c r="AH99" cm="1">
        <f t="array" ref="AH99">IF($O99=0,-AUP_EK,IF($O99&gt;AH$74,0,INDEX('AUP Modell'!$O$6:$O$35,$O99))+IF($O99=AH$74,INDEX('AUP Modell'!$R$6:$R$35,AH$74),0))</f>
        <v>0</v>
      </c>
      <c r="AI99" cm="1">
        <f t="array" ref="AI99">IF($O99=0,-AUP_EK,IF($O99&gt;AI$74,0,INDEX('AUP Modell'!$O$6:$O$35,$O99))+IF($O99=AI$74,INDEX('AUP Modell'!$R$6:$R$35,AI$74),0))</f>
        <v>0</v>
      </c>
      <c r="AJ99" cm="1">
        <f t="array" ref="AJ99">IF($O99=0,-AUP_EK,IF($O99&gt;AJ$74,0,INDEX('AUP Modell'!$O$6:$O$35,$O99))+IF($O99=AJ$74,INDEX('AUP Modell'!$R$6:$R$35,AJ$74),0))</f>
        <v>0</v>
      </c>
      <c r="AK99" cm="1">
        <f t="array" ref="AK99">IF($O99=0,-AUP_EK,IF($O99&gt;AK$74,0,INDEX('AUP Modell'!$O$6:$O$35,$O99))+IF($O99=AK$74,INDEX('AUP Modell'!$R$6:$R$35,AK$74),0))</f>
        <v>0</v>
      </c>
      <c r="AL99" cm="1">
        <f t="array" ref="AL99">IF($O99=0,-AUP_EK,IF($O99&gt;AL$74,0,INDEX('AUP Modell'!$O$6:$O$35,$O99))+IF($O99=AL$74,INDEX('AUP Modell'!$R$6:$R$35,AL$74),0))</f>
        <v>0</v>
      </c>
      <c r="AM99" cm="1">
        <f t="array" ref="AM99">IF($O99=0,-AUP_EK,IF($O99&gt;AM$74,0,INDEX('AUP Modell'!$O$6:$O$35,$O99))+IF($O99=AM$74,INDEX('AUP Modell'!$R$6:$R$35,AM$74),0))</f>
        <v>396791.45017884078</v>
      </c>
      <c r="AN99" cm="1">
        <f t="array" ref="AN99">IF($O99=0,-AUP_EK,IF($O99&gt;AN$74,0,INDEX('AUP Modell'!$O$6:$O$35,$O99))+IF($O99=AN$74,INDEX('AUP Modell'!$R$6:$R$35,AN$74),0))</f>
        <v>-6257.8456928819469</v>
      </c>
      <c r="AO99" cm="1">
        <f t="array" ref="AO99">IF($O99=0,-AUP_EK,IF($O99&gt;AO$74,0,INDEX('AUP Modell'!$O$6:$O$35,$O99))+IF($O99=AO$74,INDEX('AUP Modell'!$R$6:$R$35,AO$74),0))</f>
        <v>-6257.8456928819469</v>
      </c>
      <c r="AP99" cm="1">
        <f t="array" ref="AP99">IF($O99=0,-AUP_EK,IF($O99&gt;AP$74,0,INDEX('AUP Modell'!$O$6:$O$35,$O99))+IF($O99=AP$74,INDEX('AUP Modell'!$R$6:$R$35,AP$74),0))</f>
        <v>-6257.8456928819469</v>
      </c>
      <c r="AQ99" cm="1">
        <f t="array" ref="AQ99">IF($O99=0,-AUP_EK,IF($O99&gt;AQ$74,0,INDEX('AUP Modell'!$O$6:$O$35,$O99))+IF($O99=AQ$74,INDEX('AUP Modell'!$R$6:$R$35,AQ$74),0))</f>
        <v>-6257.8456928819469</v>
      </c>
      <c r="AR99" cm="1">
        <f t="array" ref="AR99">IF($O99=0,-AUP_EK,IF($O99&gt;AR$74,0,INDEX('AUP Modell'!$O$6:$O$35,$O99))+IF($O99=AR$74,INDEX('AUP Modell'!$R$6:$R$35,AR$74),0))</f>
        <v>-6257.8456928819469</v>
      </c>
      <c r="AS99" cm="1">
        <f t="array" ref="AS99">IF($O99=0,-AUP_EK,IF($O99&gt;AS$74,0,INDEX('AUP Modell'!$O$6:$O$35,$O99))+IF($O99=AS$74,INDEX('AUP Modell'!$R$6:$R$35,AS$74),0))</f>
        <v>-6257.8456928819469</v>
      </c>
    </row>
    <row r="100" spans="2:45" x14ac:dyDescent="0.25">
      <c r="B100" s="54"/>
      <c r="C100" s="12"/>
      <c r="D100" s="12"/>
      <c r="E100" s="12"/>
      <c r="F100" s="65"/>
      <c r="O100">
        <v>25</v>
      </c>
      <c r="P100" cm="1">
        <f t="array" ref="P100">IF($O100=0,-AUP_EK,IF($O100&gt;P$74,0,INDEX('AUP Modell'!$O$6:$O$35,$O100))+IF($O100=P$74,INDEX('AUP Modell'!$R$6:$R$35,P$74),0))</f>
        <v>0</v>
      </c>
      <c r="Q100" cm="1">
        <f t="array" ref="Q100">IF($O100=0,-AUP_EK,IF($O100&gt;Q$74,0,INDEX('AUP Modell'!$O$6:$O$35,$O100))+IF($O100=Q$74,INDEX('AUP Modell'!$R$6:$R$35,Q$74),0))</f>
        <v>0</v>
      </c>
      <c r="R100" cm="1">
        <f t="array" ref="R100">IF($O100=0,-AUP_EK,IF($O100&gt;R$74,0,INDEX('AUP Modell'!$O$6:$O$35,$O100))+IF($O100=R$74,INDEX('AUP Modell'!$R$6:$R$35,R$74),0))</f>
        <v>0</v>
      </c>
      <c r="S100" cm="1">
        <f t="array" ref="S100">IF($O100=0,-AUP_EK,IF($O100&gt;S$74,0,INDEX('AUP Modell'!$O$6:$O$35,$O100))+IF($O100=S$74,INDEX('AUP Modell'!$R$6:$R$35,S$74),0))</f>
        <v>0</v>
      </c>
      <c r="T100" cm="1">
        <f t="array" ref="T100">IF($O100=0,-AUP_EK,IF($O100&gt;T$74,0,INDEX('AUP Modell'!$O$6:$O$35,$O100))+IF($O100=T$74,INDEX('AUP Modell'!$R$6:$R$35,T$74),0))</f>
        <v>0</v>
      </c>
      <c r="U100" cm="1">
        <f t="array" ref="U100">IF($O100=0,-AUP_EK,IF($O100&gt;U$74,0,INDEX('AUP Modell'!$O$6:$O$35,$O100))+IF($O100=U$74,INDEX('AUP Modell'!$R$6:$R$35,U$74),0))</f>
        <v>0</v>
      </c>
      <c r="V100" cm="1">
        <f t="array" ref="V100">IF($O100=0,-AUP_EK,IF($O100&gt;V$74,0,INDEX('AUP Modell'!$O$6:$O$35,$O100))+IF($O100=V$74,INDEX('AUP Modell'!$R$6:$R$35,V$74),0))</f>
        <v>0</v>
      </c>
      <c r="W100" cm="1">
        <f t="array" ref="W100">IF($O100=0,-AUP_EK,IF($O100&gt;W$74,0,INDEX('AUP Modell'!$O$6:$O$35,$O100))+IF($O100=W$74,INDEX('AUP Modell'!$R$6:$R$35,W$74),0))</f>
        <v>0</v>
      </c>
      <c r="X100" cm="1">
        <f t="array" ref="X100">IF($O100=0,-AUP_EK,IF($O100&gt;X$74,0,INDEX('AUP Modell'!$O$6:$O$35,$O100))+IF($O100=X$74,INDEX('AUP Modell'!$R$6:$R$35,X$74),0))</f>
        <v>0</v>
      </c>
      <c r="Y100" cm="1">
        <f t="array" ref="Y100">IF($O100=0,-AUP_EK,IF($O100&gt;Y$74,0,INDEX('AUP Modell'!$O$6:$O$35,$O100))+IF($O100=Y$74,INDEX('AUP Modell'!$R$6:$R$35,Y$74),0))</f>
        <v>0</v>
      </c>
      <c r="Z100" cm="1">
        <f t="array" ref="Z100">IF($O100=0,-AUP_EK,IF($O100&gt;Z$74,0,INDEX('AUP Modell'!$O$6:$O$35,$O100))+IF($O100=Z$74,INDEX('AUP Modell'!$R$6:$R$35,Z$74),0))</f>
        <v>0</v>
      </c>
      <c r="AA100" cm="1">
        <f t="array" ref="AA100">IF($O100=0,-AUP_EK,IF($O100&gt;AA$74,0,INDEX('AUP Modell'!$O$6:$O$35,$O100))+IF($O100=AA$74,INDEX('AUP Modell'!$R$6:$R$35,AA$74),0))</f>
        <v>0</v>
      </c>
      <c r="AB100" cm="1">
        <f t="array" ref="AB100">IF($O100=0,-AUP_EK,IF($O100&gt;AB$74,0,INDEX('AUP Modell'!$O$6:$O$35,$O100))+IF($O100=AB$74,INDEX('AUP Modell'!$R$6:$R$35,AB$74),0))</f>
        <v>0</v>
      </c>
      <c r="AC100" cm="1">
        <f t="array" ref="AC100">IF($O100=0,-AUP_EK,IF($O100&gt;AC$74,0,INDEX('AUP Modell'!$O$6:$O$35,$O100))+IF($O100=AC$74,INDEX('AUP Modell'!$R$6:$R$35,AC$74),0))</f>
        <v>0</v>
      </c>
      <c r="AD100" cm="1">
        <f t="array" ref="AD100">IF($O100=0,-AUP_EK,IF($O100&gt;AD$74,0,INDEX('AUP Modell'!$O$6:$O$35,$O100))+IF($O100=AD$74,INDEX('AUP Modell'!$R$6:$R$35,AD$74),0))</f>
        <v>0</v>
      </c>
      <c r="AE100" cm="1">
        <f t="array" ref="AE100">IF($O100=0,-AUP_EK,IF($O100&gt;AE$74,0,INDEX('AUP Modell'!$O$6:$O$35,$O100))+IF($O100=AE$74,INDEX('AUP Modell'!$R$6:$R$35,AE$74),0))</f>
        <v>0</v>
      </c>
      <c r="AF100" cm="1">
        <f t="array" ref="AF100">IF($O100=0,-AUP_EK,IF($O100&gt;AF$74,0,INDEX('AUP Modell'!$O$6:$O$35,$O100))+IF($O100=AF$74,INDEX('AUP Modell'!$R$6:$R$35,AF$74),0))</f>
        <v>0</v>
      </c>
      <c r="AG100" cm="1">
        <f t="array" ref="AG100">IF($O100=0,-AUP_EK,IF($O100&gt;AG$74,0,INDEX('AUP Modell'!$O$6:$O$35,$O100))+IF($O100=AG$74,INDEX('AUP Modell'!$R$6:$R$35,AG$74),0))</f>
        <v>0</v>
      </c>
      <c r="AH100" cm="1">
        <f t="array" ref="AH100">IF($O100=0,-AUP_EK,IF($O100&gt;AH$74,0,INDEX('AUP Modell'!$O$6:$O$35,$O100))+IF($O100=AH$74,INDEX('AUP Modell'!$R$6:$R$35,AH$74),0))</f>
        <v>0</v>
      </c>
      <c r="AI100" cm="1">
        <f t="array" ref="AI100">IF($O100=0,-AUP_EK,IF($O100&gt;AI$74,0,INDEX('AUP Modell'!$O$6:$O$35,$O100))+IF($O100=AI$74,INDEX('AUP Modell'!$R$6:$R$35,AI$74),0))</f>
        <v>0</v>
      </c>
      <c r="AJ100" cm="1">
        <f t="array" ref="AJ100">IF($O100=0,-AUP_EK,IF($O100&gt;AJ$74,0,INDEX('AUP Modell'!$O$6:$O$35,$O100))+IF($O100=AJ$74,INDEX('AUP Modell'!$R$6:$R$35,AJ$74),0))</f>
        <v>0</v>
      </c>
      <c r="AK100" cm="1">
        <f t="array" ref="AK100">IF($O100=0,-AUP_EK,IF($O100&gt;AK$74,0,INDEX('AUP Modell'!$O$6:$O$35,$O100))+IF($O100=AK$74,INDEX('AUP Modell'!$R$6:$R$35,AK$74),0))</f>
        <v>0</v>
      </c>
      <c r="AL100" cm="1">
        <f t="array" ref="AL100">IF($O100=0,-AUP_EK,IF($O100&gt;AL$74,0,INDEX('AUP Modell'!$O$6:$O$35,$O100))+IF($O100=AL$74,INDEX('AUP Modell'!$R$6:$R$35,AL$74),0))</f>
        <v>0</v>
      </c>
      <c r="AM100" cm="1">
        <f t="array" ref="AM100">IF($O100=0,-AUP_EK,IF($O100&gt;AM$74,0,INDEX('AUP Modell'!$O$6:$O$35,$O100))+IF($O100=AM$74,INDEX('AUP Modell'!$R$6:$R$35,AM$74),0))</f>
        <v>0</v>
      </c>
      <c r="AN100" cm="1">
        <f t="array" ref="AN100">IF($O100=0,-AUP_EK,IF($O100&gt;AN$74,0,INDEX('AUP Modell'!$O$6:$O$35,$O100))+IF($O100=AN$74,INDEX('AUP Modell'!$R$6:$R$35,AN$74),0))</f>
        <v>419424.50915236014</v>
      </c>
      <c r="AO100" cm="1">
        <f t="array" ref="AO100">IF($O100=0,-AUP_EK,IF($O100&gt;AO$74,0,INDEX('AUP Modell'!$O$6:$O$35,$O100))+IF($O100=AO$74,INDEX('AUP Modell'!$R$6:$R$35,AO$74),0))</f>
        <v>-6349.6656497368531</v>
      </c>
      <c r="AP100" cm="1">
        <f t="array" ref="AP100">IF($O100=0,-AUP_EK,IF($O100&gt;AP$74,0,INDEX('AUP Modell'!$O$6:$O$35,$O100))+IF($O100=AP$74,INDEX('AUP Modell'!$R$6:$R$35,AP$74),0))</f>
        <v>-6349.6656497368531</v>
      </c>
      <c r="AQ100" cm="1">
        <f t="array" ref="AQ100">IF($O100=0,-AUP_EK,IF($O100&gt;AQ$74,0,INDEX('AUP Modell'!$O$6:$O$35,$O100))+IF($O100=AQ$74,INDEX('AUP Modell'!$R$6:$R$35,AQ$74),0))</f>
        <v>-6349.6656497368531</v>
      </c>
      <c r="AR100" cm="1">
        <f t="array" ref="AR100">IF($O100=0,-AUP_EK,IF($O100&gt;AR$74,0,INDEX('AUP Modell'!$O$6:$O$35,$O100))+IF($O100=AR$74,INDEX('AUP Modell'!$R$6:$R$35,AR$74),0))</f>
        <v>-6349.6656497368531</v>
      </c>
      <c r="AS100" cm="1">
        <f t="array" ref="AS100">IF($O100=0,-AUP_EK,IF($O100&gt;AS$74,0,INDEX('AUP Modell'!$O$6:$O$35,$O100))+IF($O100=AS$74,INDEX('AUP Modell'!$R$6:$R$35,AS$74),0))</f>
        <v>-6349.6656497368531</v>
      </c>
    </row>
    <row r="101" spans="2:45" x14ac:dyDescent="0.25">
      <c r="B101" s="54"/>
      <c r="C101" s="12"/>
      <c r="D101" s="12"/>
      <c r="E101" s="12"/>
      <c r="F101" s="65"/>
      <c r="O101">
        <v>26</v>
      </c>
      <c r="P101" cm="1">
        <f t="array" ref="P101">IF($O101=0,-AUP_EK,IF($O101&gt;P$74,0,INDEX('AUP Modell'!$O$6:$O$35,$O101))+IF($O101=P$74,INDEX('AUP Modell'!$R$6:$R$35,P$74),0))</f>
        <v>0</v>
      </c>
      <c r="Q101" cm="1">
        <f t="array" ref="Q101">IF($O101=0,-AUP_EK,IF($O101&gt;Q$74,0,INDEX('AUP Modell'!$O$6:$O$35,$O101))+IF($O101=Q$74,INDEX('AUP Modell'!$R$6:$R$35,Q$74),0))</f>
        <v>0</v>
      </c>
      <c r="R101" cm="1">
        <f t="array" ref="R101">IF($O101=0,-AUP_EK,IF($O101&gt;R$74,0,INDEX('AUP Modell'!$O$6:$O$35,$O101))+IF($O101=R$74,INDEX('AUP Modell'!$R$6:$R$35,R$74),0))</f>
        <v>0</v>
      </c>
      <c r="S101" cm="1">
        <f t="array" ref="S101">IF($O101=0,-AUP_EK,IF($O101&gt;S$74,0,INDEX('AUP Modell'!$O$6:$O$35,$O101))+IF($O101=S$74,INDEX('AUP Modell'!$R$6:$R$35,S$74),0))</f>
        <v>0</v>
      </c>
      <c r="T101" cm="1">
        <f t="array" ref="T101">IF($O101=0,-AUP_EK,IF($O101&gt;T$74,0,INDEX('AUP Modell'!$O$6:$O$35,$O101))+IF($O101=T$74,INDEX('AUP Modell'!$R$6:$R$35,T$74),0))</f>
        <v>0</v>
      </c>
      <c r="U101" cm="1">
        <f t="array" ref="U101">IF($O101=0,-AUP_EK,IF($O101&gt;U$74,0,INDEX('AUP Modell'!$O$6:$O$35,$O101))+IF($O101=U$74,INDEX('AUP Modell'!$R$6:$R$35,U$74),0))</f>
        <v>0</v>
      </c>
      <c r="V101" cm="1">
        <f t="array" ref="V101">IF($O101=0,-AUP_EK,IF($O101&gt;V$74,0,INDEX('AUP Modell'!$O$6:$O$35,$O101))+IF($O101=V$74,INDEX('AUP Modell'!$R$6:$R$35,V$74),0))</f>
        <v>0</v>
      </c>
      <c r="W101" cm="1">
        <f t="array" ref="W101">IF($O101=0,-AUP_EK,IF($O101&gt;W$74,0,INDEX('AUP Modell'!$O$6:$O$35,$O101))+IF($O101=W$74,INDEX('AUP Modell'!$R$6:$R$35,W$74),0))</f>
        <v>0</v>
      </c>
      <c r="X101" cm="1">
        <f t="array" ref="X101">IF($O101=0,-AUP_EK,IF($O101&gt;X$74,0,INDEX('AUP Modell'!$O$6:$O$35,$O101))+IF($O101=X$74,INDEX('AUP Modell'!$R$6:$R$35,X$74),0))</f>
        <v>0</v>
      </c>
      <c r="Y101" cm="1">
        <f t="array" ref="Y101">IF($O101=0,-AUP_EK,IF($O101&gt;Y$74,0,INDEX('AUP Modell'!$O$6:$O$35,$O101))+IF($O101=Y$74,INDEX('AUP Modell'!$R$6:$R$35,Y$74),0))</f>
        <v>0</v>
      </c>
      <c r="Z101" cm="1">
        <f t="array" ref="Z101">IF($O101=0,-AUP_EK,IF($O101&gt;Z$74,0,INDEX('AUP Modell'!$O$6:$O$35,$O101))+IF($O101=Z$74,INDEX('AUP Modell'!$R$6:$R$35,Z$74),0))</f>
        <v>0</v>
      </c>
      <c r="AA101" cm="1">
        <f t="array" ref="AA101">IF($O101=0,-AUP_EK,IF($O101&gt;AA$74,0,INDEX('AUP Modell'!$O$6:$O$35,$O101))+IF($O101=AA$74,INDEX('AUP Modell'!$R$6:$R$35,AA$74),0))</f>
        <v>0</v>
      </c>
      <c r="AB101" cm="1">
        <f t="array" ref="AB101">IF($O101=0,-AUP_EK,IF($O101&gt;AB$74,0,INDEX('AUP Modell'!$O$6:$O$35,$O101))+IF($O101=AB$74,INDEX('AUP Modell'!$R$6:$R$35,AB$74),0))</f>
        <v>0</v>
      </c>
      <c r="AC101" cm="1">
        <f t="array" ref="AC101">IF($O101=0,-AUP_EK,IF($O101&gt;AC$74,0,INDEX('AUP Modell'!$O$6:$O$35,$O101))+IF($O101=AC$74,INDEX('AUP Modell'!$R$6:$R$35,AC$74),0))</f>
        <v>0</v>
      </c>
      <c r="AD101" cm="1">
        <f t="array" ref="AD101">IF($O101=0,-AUP_EK,IF($O101&gt;AD$74,0,INDEX('AUP Modell'!$O$6:$O$35,$O101))+IF($O101=AD$74,INDEX('AUP Modell'!$R$6:$R$35,AD$74),0))</f>
        <v>0</v>
      </c>
      <c r="AE101" cm="1">
        <f t="array" ref="AE101">IF($O101=0,-AUP_EK,IF($O101&gt;AE$74,0,INDEX('AUP Modell'!$O$6:$O$35,$O101))+IF($O101=AE$74,INDEX('AUP Modell'!$R$6:$R$35,AE$74),0))</f>
        <v>0</v>
      </c>
      <c r="AF101" cm="1">
        <f t="array" ref="AF101">IF($O101=0,-AUP_EK,IF($O101&gt;AF$74,0,INDEX('AUP Modell'!$O$6:$O$35,$O101))+IF($O101=AF$74,INDEX('AUP Modell'!$R$6:$R$35,AF$74),0))</f>
        <v>0</v>
      </c>
      <c r="AG101" cm="1">
        <f t="array" ref="AG101">IF($O101=0,-AUP_EK,IF($O101&gt;AG$74,0,INDEX('AUP Modell'!$O$6:$O$35,$O101))+IF($O101=AG$74,INDEX('AUP Modell'!$R$6:$R$35,AG$74),0))</f>
        <v>0</v>
      </c>
      <c r="AH101" cm="1">
        <f t="array" ref="AH101">IF($O101=0,-AUP_EK,IF($O101&gt;AH$74,0,INDEX('AUP Modell'!$O$6:$O$35,$O101))+IF($O101=AH$74,INDEX('AUP Modell'!$R$6:$R$35,AH$74),0))</f>
        <v>0</v>
      </c>
      <c r="AI101" cm="1">
        <f t="array" ref="AI101">IF($O101=0,-AUP_EK,IF($O101&gt;AI$74,0,INDEX('AUP Modell'!$O$6:$O$35,$O101))+IF($O101=AI$74,INDEX('AUP Modell'!$R$6:$R$35,AI$74),0))</f>
        <v>0</v>
      </c>
      <c r="AJ101" cm="1">
        <f t="array" ref="AJ101">IF($O101=0,-AUP_EK,IF($O101&gt;AJ$74,0,INDEX('AUP Modell'!$O$6:$O$35,$O101))+IF($O101=AJ$74,INDEX('AUP Modell'!$R$6:$R$35,AJ$74),0))</f>
        <v>0</v>
      </c>
      <c r="AK101" cm="1">
        <f t="array" ref="AK101">IF($O101=0,-AUP_EK,IF($O101&gt;AK$74,0,INDEX('AUP Modell'!$O$6:$O$35,$O101))+IF($O101=AK$74,INDEX('AUP Modell'!$R$6:$R$35,AK$74),0))</f>
        <v>0</v>
      </c>
      <c r="AL101" cm="1">
        <f t="array" ref="AL101">IF($O101=0,-AUP_EK,IF($O101&gt;AL$74,0,INDEX('AUP Modell'!$O$6:$O$35,$O101))+IF($O101=AL$74,INDEX('AUP Modell'!$R$6:$R$35,AL$74),0))</f>
        <v>0</v>
      </c>
      <c r="AM101" cm="1">
        <f t="array" ref="AM101">IF($O101=0,-AUP_EK,IF($O101&gt;AM$74,0,INDEX('AUP Modell'!$O$6:$O$35,$O101))+IF($O101=AM$74,INDEX('AUP Modell'!$R$6:$R$35,AM$74),0))</f>
        <v>0</v>
      </c>
      <c r="AN101" cm="1">
        <f t="array" ref="AN101">IF($O101=0,-AUP_EK,IF($O101&gt;AN$74,0,INDEX('AUP Modell'!$O$6:$O$35,$O101))+IF($O101=AN$74,INDEX('AUP Modell'!$R$6:$R$35,AN$74),0))</f>
        <v>0</v>
      </c>
      <c r="AO101" cm="1">
        <f t="array" ref="AO101">IF($O101=0,-AUP_EK,IF($O101&gt;AO$74,0,INDEX('AUP Modell'!$O$6:$O$35,$O101))+IF($O101=AO$74,INDEX('AUP Modell'!$R$6:$R$35,AO$74),0))</f>
        <v>442746.51035291032</v>
      </c>
      <c r="AP101" cm="1">
        <f t="array" ref="AP101">IF($O101=0,-AUP_EK,IF($O101&gt;AP$74,0,INDEX('AUP Modell'!$O$6:$O$35,$O101))+IF($O101=AP$74,INDEX('AUP Modell'!$R$6:$R$35,AP$74),0))</f>
        <v>-6447.5888926601256</v>
      </c>
      <c r="AQ101" cm="1">
        <f t="array" ref="AQ101">IF($O101=0,-AUP_EK,IF($O101&gt;AQ$74,0,INDEX('AUP Modell'!$O$6:$O$35,$O101))+IF($O101=AQ$74,INDEX('AUP Modell'!$R$6:$R$35,AQ$74),0))</f>
        <v>-6447.5888926601256</v>
      </c>
      <c r="AR101" cm="1">
        <f t="array" ref="AR101">IF($O101=0,-AUP_EK,IF($O101&gt;AR$74,0,INDEX('AUP Modell'!$O$6:$O$35,$O101))+IF($O101=AR$74,INDEX('AUP Modell'!$R$6:$R$35,AR$74),0))</f>
        <v>-6447.5888926601256</v>
      </c>
      <c r="AS101" cm="1">
        <f t="array" ref="AS101">IF($O101=0,-AUP_EK,IF($O101&gt;AS$74,0,INDEX('AUP Modell'!$O$6:$O$35,$O101))+IF($O101=AS$74,INDEX('AUP Modell'!$R$6:$R$35,AS$74),0))</f>
        <v>-6447.5888926601256</v>
      </c>
    </row>
    <row r="102" spans="2:45" x14ac:dyDescent="0.25">
      <c r="B102" s="54"/>
      <c r="C102" s="12"/>
      <c r="D102" s="12"/>
      <c r="E102" s="12"/>
      <c r="F102" s="65"/>
      <c r="O102">
        <v>27</v>
      </c>
      <c r="P102" cm="1">
        <f t="array" ref="P102">IF($O102=0,-AUP_EK,IF($O102&gt;P$74,0,INDEX('AUP Modell'!$O$6:$O$35,$O102))+IF($O102=P$74,INDEX('AUP Modell'!$R$6:$R$35,P$74),0))</f>
        <v>0</v>
      </c>
      <c r="Q102" cm="1">
        <f t="array" ref="Q102">IF($O102=0,-AUP_EK,IF($O102&gt;Q$74,0,INDEX('AUP Modell'!$O$6:$O$35,$O102))+IF($O102=Q$74,INDEX('AUP Modell'!$R$6:$R$35,Q$74),0))</f>
        <v>0</v>
      </c>
      <c r="R102" cm="1">
        <f t="array" ref="R102">IF($O102=0,-AUP_EK,IF($O102&gt;R$74,0,INDEX('AUP Modell'!$O$6:$O$35,$O102))+IF($O102=R$74,INDEX('AUP Modell'!$R$6:$R$35,R$74),0))</f>
        <v>0</v>
      </c>
      <c r="S102" cm="1">
        <f t="array" ref="S102">IF($O102=0,-AUP_EK,IF($O102&gt;S$74,0,INDEX('AUP Modell'!$O$6:$O$35,$O102))+IF($O102=S$74,INDEX('AUP Modell'!$R$6:$R$35,S$74),0))</f>
        <v>0</v>
      </c>
      <c r="T102" cm="1">
        <f t="array" ref="T102">IF($O102=0,-AUP_EK,IF($O102&gt;T$74,0,INDEX('AUP Modell'!$O$6:$O$35,$O102))+IF($O102=T$74,INDEX('AUP Modell'!$R$6:$R$35,T$74),0))</f>
        <v>0</v>
      </c>
      <c r="U102" cm="1">
        <f t="array" ref="U102">IF($O102=0,-AUP_EK,IF($O102&gt;U$74,0,INDEX('AUP Modell'!$O$6:$O$35,$O102))+IF($O102=U$74,INDEX('AUP Modell'!$R$6:$R$35,U$74),0))</f>
        <v>0</v>
      </c>
      <c r="V102" cm="1">
        <f t="array" ref="V102">IF($O102=0,-AUP_EK,IF($O102&gt;V$74,0,INDEX('AUP Modell'!$O$6:$O$35,$O102))+IF($O102=V$74,INDEX('AUP Modell'!$R$6:$R$35,V$74),0))</f>
        <v>0</v>
      </c>
      <c r="W102" cm="1">
        <f t="array" ref="W102">IF($O102=0,-AUP_EK,IF($O102&gt;W$74,0,INDEX('AUP Modell'!$O$6:$O$35,$O102))+IF($O102=W$74,INDEX('AUP Modell'!$R$6:$R$35,W$74),0))</f>
        <v>0</v>
      </c>
      <c r="X102" cm="1">
        <f t="array" ref="X102">IF($O102=0,-AUP_EK,IF($O102&gt;X$74,0,INDEX('AUP Modell'!$O$6:$O$35,$O102))+IF($O102=X$74,INDEX('AUP Modell'!$R$6:$R$35,X$74),0))</f>
        <v>0</v>
      </c>
      <c r="Y102" cm="1">
        <f t="array" ref="Y102">IF($O102=0,-AUP_EK,IF($O102&gt;Y$74,0,INDEX('AUP Modell'!$O$6:$O$35,$O102))+IF($O102=Y$74,INDEX('AUP Modell'!$R$6:$R$35,Y$74),0))</f>
        <v>0</v>
      </c>
      <c r="Z102" cm="1">
        <f t="array" ref="Z102">IF($O102=0,-AUP_EK,IF($O102&gt;Z$74,0,INDEX('AUP Modell'!$O$6:$O$35,$O102))+IF($O102=Z$74,INDEX('AUP Modell'!$R$6:$R$35,Z$74),0))</f>
        <v>0</v>
      </c>
      <c r="AA102" cm="1">
        <f t="array" ref="AA102">IF($O102=0,-AUP_EK,IF($O102&gt;AA$74,0,INDEX('AUP Modell'!$O$6:$O$35,$O102))+IF($O102=AA$74,INDEX('AUP Modell'!$R$6:$R$35,AA$74),0))</f>
        <v>0</v>
      </c>
      <c r="AB102" cm="1">
        <f t="array" ref="AB102">IF($O102=0,-AUP_EK,IF($O102&gt;AB$74,0,INDEX('AUP Modell'!$O$6:$O$35,$O102))+IF($O102=AB$74,INDEX('AUP Modell'!$R$6:$R$35,AB$74),0))</f>
        <v>0</v>
      </c>
      <c r="AC102" cm="1">
        <f t="array" ref="AC102">IF($O102=0,-AUP_EK,IF($O102&gt;AC$74,0,INDEX('AUP Modell'!$O$6:$O$35,$O102))+IF($O102=AC$74,INDEX('AUP Modell'!$R$6:$R$35,AC$74),0))</f>
        <v>0</v>
      </c>
      <c r="AD102" cm="1">
        <f t="array" ref="AD102">IF($O102=0,-AUP_EK,IF($O102&gt;AD$74,0,INDEX('AUP Modell'!$O$6:$O$35,$O102))+IF($O102=AD$74,INDEX('AUP Modell'!$R$6:$R$35,AD$74),0))</f>
        <v>0</v>
      </c>
      <c r="AE102" cm="1">
        <f t="array" ref="AE102">IF($O102=0,-AUP_EK,IF($O102&gt;AE$74,0,INDEX('AUP Modell'!$O$6:$O$35,$O102))+IF($O102=AE$74,INDEX('AUP Modell'!$R$6:$R$35,AE$74),0))</f>
        <v>0</v>
      </c>
      <c r="AF102" cm="1">
        <f t="array" ref="AF102">IF($O102=0,-AUP_EK,IF($O102&gt;AF$74,0,INDEX('AUP Modell'!$O$6:$O$35,$O102))+IF($O102=AF$74,INDEX('AUP Modell'!$R$6:$R$35,AF$74),0))</f>
        <v>0</v>
      </c>
      <c r="AG102" cm="1">
        <f t="array" ref="AG102">IF($O102=0,-AUP_EK,IF($O102&gt;AG$74,0,INDEX('AUP Modell'!$O$6:$O$35,$O102))+IF($O102=AG$74,INDEX('AUP Modell'!$R$6:$R$35,AG$74),0))</f>
        <v>0</v>
      </c>
      <c r="AH102" cm="1">
        <f t="array" ref="AH102">IF($O102=0,-AUP_EK,IF($O102&gt;AH$74,0,INDEX('AUP Modell'!$O$6:$O$35,$O102))+IF($O102=AH$74,INDEX('AUP Modell'!$R$6:$R$35,AH$74),0))</f>
        <v>0</v>
      </c>
      <c r="AI102" cm="1">
        <f t="array" ref="AI102">IF($O102=0,-AUP_EK,IF($O102&gt;AI$74,0,INDEX('AUP Modell'!$O$6:$O$35,$O102))+IF($O102=AI$74,INDEX('AUP Modell'!$R$6:$R$35,AI$74),0))</f>
        <v>0</v>
      </c>
      <c r="AJ102" cm="1">
        <f t="array" ref="AJ102">IF($O102=0,-AUP_EK,IF($O102&gt;AJ$74,0,INDEX('AUP Modell'!$O$6:$O$35,$O102))+IF($O102=AJ$74,INDEX('AUP Modell'!$R$6:$R$35,AJ$74),0))</f>
        <v>0</v>
      </c>
      <c r="AK102" cm="1">
        <f t="array" ref="AK102">IF($O102=0,-AUP_EK,IF($O102&gt;AK$74,0,INDEX('AUP Modell'!$O$6:$O$35,$O102))+IF($O102=AK$74,INDEX('AUP Modell'!$R$6:$R$35,AK$74),0))</f>
        <v>0</v>
      </c>
      <c r="AL102" cm="1">
        <f t="array" ref="AL102">IF($O102=0,-AUP_EK,IF($O102&gt;AL$74,0,INDEX('AUP Modell'!$O$6:$O$35,$O102))+IF($O102=AL$74,INDEX('AUP Modell'!$R$6:$R$35,AL$74),0))</f>
        <v>0</v>
      </c>
      <c r="AM102" cm="1">
        <f t="array" ref="AM102">IF($O102=0,-AUP_EK,IF($O102&gt;AM$74,0,INDEX('AUP Modell'!$O$6:$O$35,$O102))+IF($O102=AM$74,INDEX('AUP Modell'!$R$6:$R$35,AM$74),0))</f>
        <v>0</v>
      </c>
      <c r="AN102" cm="1">
        <f t="array" ref="AN102">IF($O102=0,-AUP_EK,IF($O102&gt;AN$74,0,INDEX('AUP Modell'!$O$6:$O$35,$O102))+IF($O102=AN$74,INDEX('AUP Modell'!$R$6:$R$35,AN$74),0))</f>
        <v>0</v>
      </c>
      <c r="AO102" cm="1">
        <f t="array" ref="AO102">IF($O102=0,-AUP_EK,IF($O102&gt;AO$74,0,INDEX('AUP Modell'!$O$6:$O$35,$O102))+IF($O102=AO$74,INDEX('AUP Modell'!$R$6:$R$35,AO$74),0))</f>
        <v>0</v>
      </c>
      <c r="AP102" cm="1">
        <f t="array" ref="AP102">IF($O102=0,-AUP_EK,IF($O102&gt;AP$74,0,INDEX('AUP Modell'!$O$6:$O$35,$O102))+IF($O102=AP$74,INDEX('AUP Modell'!$R$6:$R$35,AP$74),0))</f>
        <v>466780.2243754777</v>
      </c>
      <c r="AQ102" cm="1">
        <f t="array" ref="AQ102">IF($O102=0,-AUP_EK,IF($O102&gt;AQ$74,0,INDEX('AUP Modell'!$O$6:$O$35,$O102))+IF($O102=AQ$74,INDEX('AUP Modell'!$R$6:$R$35,AQ$74),0))</f>
        <v>-6551.8865584379801</v>
      </c>
      <c r="AR102" cm="1">
        <f t="array" ref="AR102">IF($O102=0,-AUP_EK,IF($O102&gt;AR$74,0,INDEX('AUP Modell'!$O$6:$O$35,$O102))+IF($O102=AR$74,INDEX('AUP Modell'!$R$6:$R$35,AR$74),0))</f>
        <v>-6551.8865584379801</v>
      </c>
      <c r="AS102" cm="1">
        <f t="array" ref="AS102">IF($O102=0,-AUP_EK,IF($O102&gt;AS$74,0,INDEX('AUP Modell'!$O$6:$O$35,$O102))+IF($O102=AS$74,INDEX('AUP Modell'!$R$6:$R$35,AS$74),0))</f>
        <v>-6551.8865584379801</v>
      </c>
    </row>
    <row r="103" spans="2:45" x14ac:dyDescent="0.25">
      <c r="B103" s="54"/>
      <c r="C103" s="12"/>
      <c r="D103" s="12"/>
      <c r="E103" s="12"/>
      <c r="F103" s="65"/>
      <c r="O103">
        <v>28</v>
      </c>
      <c r="P103" cm="1">
        <f t="array" ref="P103">IF($O103=0,-AUP_EK,IF($O103&gt;P$74,0,INDEX('AUP Modell'!$O$6:$O$35,$O103))+IF($O103=P$74,INDEX('AUP Modell'!$R$6:$R$35,P$74),0))</f>
        <v>0</v>
      </c>
      <c r="Q103" cm="1">
        <f t="array" ref="Q103">IF($O103=0,-AUP_EK,IF($O103&gt;Q$74,0,INDEX('AUP Modell'!$O$6:$O$35,$O103))+IF($O103=Q$74,INDEX('AUP Modell'!$R$6:$R$35,Q$74),0))</f>
        <v>0</v>
      </c>
      <c r="R103" cm="1">
        <f t="array" ref="R103">IF($O103=0,-AUP_EK,IF($O103&gt;R$74,0,INDEX('AUP Modell'!$O$6:$O$35,$O103))+IF($O103=R$74,INDEX('AUP Modell'!$R$6:$R$35,R$74),0))</f>
        <v>0</v>
      </c>
      <c r="S103" cm="1">
        <f t="array" ref="S103">IF($O103=0,-AUP_EK,IF($O103&gt;S$74,0,INDEX('AUP Modell'!$O$6:$O$35,$O103))+IF($O103=S$74,INDEX('AUP Modell'!$R$6:$R$35,S$74),0))</f>
        <v>0</v>
      </c>
      <c r="T103" cm="1">
        <f t="array" ref="T103">IF($O103=0,-AUP_EK,IF($O103&gt;T$74,0,INDEX('AUP Modell'!$O$6:$O$35,$O103))+IF($O103=T$74,INDEX('AUP Modell'!$R$6:$R$35,T$74),0))</f>
        <v>0</v>
      </c>
      <c r="U103" cm="1">
        <f t="array" ref="U103">IF($O103=0,-AUP_EK,IF($O103&gt;U$74,0,INDEX('AUP Modell'!$O$6:$O$35,$O103))+IF($O103=U$74,INDEX('AUP Modell'!$R$6:$R$35,U$74),0))</f>
        <v>0</v>
      </c>
      <c r="V103" cm="1">
        <f t="array" ref="V103">IF($O103=0,-AUP_EK,IF($O103&gt;V$74,0,INDEX('AUP Modell'!$O$6:$O$35,$O103))+IF($O103=V$74,INDEX('AUP Modell'!$R$6:$R$35,V$74),0))</f>
        <v>0</v>
      </c>
      <c r="W103" cm="1">
        <f t="array" ref="W103">IF($O103=0,-AUP_EK,IF($O103&gt;W$74,0,INDEX('AUP Modell'!$O$6:$O$35,$O103))+IF($O103=W$74,INDEX('AUP Modell'!$R$6:$R$35,W$74),0))</f>
        <v>0</v>
      </c>
      <c r="X103" cm="1">
        <f t="array" ref="X103">IF($O103=0,-AUP_EK,IF($O103&gt;X$74,0,INDEX('AUP Modell'!$O$6:$O$35,$O103))+IF($O103=X$74,INDEX('AUP Modell'!$R$6:$R$35,X$74),0))</f>
        <v>0</v>
      </c>
      <c r="Y103" cm="1">
        <f t="array" ref="Y103">IF($O103=0,-AUP_EK,IF($O103&gt;Y$74,0,INDEX('AUP Modell'!$O$6:$O$35,$O103))+IF($O103=Y$74,INDEX('AUP Modell'!$R$6:$R$35,Y$74),0))</f>
        <v>0</v>
      </c>
      <c r="Z103" cm="1">
        <f t="array" ref="Z103">IF($O103=0,-AUP_EK,IF($O103&gt;Z$74,0,INDEX('AUP Modell'!$O$6:$O$35,$O103))+IF($O103=Z$74,INDEX('AUP Modell'!$R$6:$R$35,Z$74),0))</f>
        <v>0</v>
      </c>
      <c r="AA103" cm="1">
        <f t="array" ref="AA103">IF($O103=0,-AUP_EK,IF($O103&gt;AA$74,0,INDEX('AUP Modell'!$O$6:$O$35,$O103))+IF($O103=AA$74,INDEX('AUP Modell'!$R$6:$R$35,AA$74),0))</f>
        <v>0</v>
      </c>
      <c r="AB103" cm="1">
        <f t="array" ref="AB103">IF($O103=0,-AUP_EK,IF($O103&gt;AB$74,0,INDEX('AUP Modell'!$O$6:$O$35,$O103))+IF($O103=AB$74,INDEX('AUP Modell'!$R$6:$R$35,AB$74),0))</f>
        <v>0</v>
      </c>
      <c r="AC103" cm="1">
        <f t="array" ref="AC103">IF($O103=0,-AUP_EK,IF($O103&gt;AC$74,0,INDEX('AUP Modell'!$O$6:$O$35,$O103))+IF($O103=AC$74,INDEX('AUP Modell'!$R$6:$R$35,AC$74),0))</f>
        <v>0</v>
      </c>
      <c r="AD103" cm="1">
        <f t="array" ref="AD103">IF($O103=0,-AUP_EK,IF($O103&gt;AD$74,0,INDEX('AUP Modell'!$O$6:$O$35,$O103))+IF($O103=AD$74,INDEX('AUP Modell'!$R$6:$R$35,AD$74),0))</f>
        <v>0</v>
      </c>
      <c r="AE103" cm="1">
        <f t="array" ref="AE103">IF($O103=0,-AUP_EK,IF($O103&gt;AE$74,0,INDEX('AUP Modell'!$O$6:$O$35,$O103))+IF($O103=AE$74,INDEX('AUP Modell'!$R$6:$R$35,AE$74),0))</f>
        <v>0</v>
      </c>
      <c r="AF103" cm="1">
        <f t="array" ref="AF103">IF($O103=0,-AUP_EK,IF($O103&gt;AF$74,0,INDEX('AUP Modell'!$O$6:$O$35,$O103))+IF($O103=AF$74,INDEX('AUP Modell'!$R$6:$R$35,AF$74),0))</f>
        <v>0</v>
      </c>
      <c r="AG103" cm="1">
        <f t="array" ref="AG103">IF($O103=0,-AUP_EK,IF($O103&gt;AG$74,0,INDEX('AUP Modell'!$O$6:$O$35,$O103))+IF($O103=AG$74,INDEX('AUP Modell'!$R$6:$R$35,AG$74),0))</f>
        <v>0</v>
      </c>
      <c r="AH103" cm="1">
        <f t="array" ref="AH103">IF($O103=0,-AUP_EK,IF($O103&gt;AH$74,0,INDEX('AUP Modell'!$O$6:$O$35,$O103))+IF($O103=AH$74,INDEX('AUP Modell'!$R$6:$R$35,AH$74),0))</f>
        <v>0</v>
      </c>
      <c r="AI103" cm="1">
        <f t="array" ref="AI103">IF($O103=0,-AUP_EK,IF($O103&gt;AI$74,0,INDEX('AUP Modell'!$O$6:$O$35,$O103))+IF($O103=AI$74,INDEX('AUP Modell'!$R$6:$R$35,AI$74),0))</f>
        <v>0</v>
      </c>
      <c r="AJ103" cm="1">
        <f t="array" ref="AJ103">IF($O103=0,-AUP_EK,IF($O103&gt;AJ$74,0,INDEX('AUP Modell'!$O$6:$O$35,$O103))+IF($O103=AJ$74,INDEX('AUP Modell'!$R$6:$R$35,AJ$74),0))</f>
        <v>0</v>
      </c>
      <c r="AK103" cm="1">
        <f t="array" ref="AK103">IF($O103=0,-AUP_EK,IF($O103&gt;AK$74,0,INDEX('AUP Modell'!$O$6:$O$35,$O103))+IF($O103=AK$74,INDEX('AUP Modell'!$R$6:$R$35,AK$74),0))</f>
        <v>0</v>
      </c>
      <c r="AL103" cm="1">
        <f t="array" ref="AL103">IF($O103=0,-AUP_EK,IF($O103&gt;AL$74,0,INDEX('AUP Modell'!$O$6:$O$35,$O103))+IF($O103=AL$74,INDEX('AUP Modell'!$R$6:$R$35,AL$74),0))</f>
        <v>0</v>
      </c>
      <c r="AM103" cm="1">
        <f t="array" ref="AM103">IF($O103=0,-AUP_EK,IF($O103&gt;AM$74,0,INDEX('AUP Modell'!$O$6:$O$35,$O103))+IF($O103=AM$74,INDEX('AUP Modell'!$R$6:$R$35,AM$74),0))</f>
        <v>0</v>
      </c>
      <c r="AN103" cm="1">
        <f t="array" ref="AN103">IF($O103=0,-AUP_EK,IF($O103&gt;AN$74,0,INDEX('AUP Modell'!$O$6:$O$35,$O103))+IF($O103=AN$74,INDEX('AUP Modell'!$R$6:$R$35,AN$74),0))</f>
        <v>0</v>
      </c>
      <c r="AO103" cm="1">
        <f t="array" ref="AO103">IF($O103=0,-AUP_EK,IF($O103&gt;AO$74,0,INDEX('AUP Modell'!$O$6:$O$35,$O103))+IF($O103=AO$74,INDEX('AUP Modell'!$R$6:$R$35,AO$74),0))</f>
        <v>0</v>
      </c>
      <c r="AP103" cm="1">
        <f t="array" ref="AP103">IF($O103=0,-AUP_EK,IF($O103&gt;AP$74,0,INDEX('AUP Modell'!$O$6:$O$35,$O103))+IF($O103=AP$74,INDEX('AUP Modell'!$R$6:$R$35,AP$74),0))</f>
        <v>0</v>
      </c>
      <c r="AQ103" cm="1">
        <f t="array" ref="AQ103">IF($O103=0,-AUP_EK,IF($O103&gt;AQ$74,0,INDEX('AUP Modell'!$O$6:$O$35,$O103))+IF($O103=AQ$74,INDEX('AUP Modell'!$R$6:$R$35,AQ$74),0))</f>
        <v>491549.21910952521</v>
      </c>
      <c r="AR103" cm="1">
        <f t="array" ref="AR103">IF($O103=0,-AUP_EK,IF($O103&gt;AR$74,0,INDEX('AUP Modell'!$O$6:$O$35,$O103))+IF($O103=AR$74,INDEX('AUP Modell'!$R$6:$R$35,AR$74),0))</f>
        <v>-6662.8406752332467</v>
      </c>
      <c r="AS103" cm="1">
        <f t="array" ref="AS103">IF($O103=0,-AUP_EK,IF($O103&gt;AS$74,0,INDEX('AUP Modell'!$O$6:$O$35,$O103))+IF($O103=AS$74,INDEX('AUP Modell'!$R$6:$R$35,AS$74),0))</f>
        <v>-6662.8406752332467</v>
      </c>
    </row>
    <row r="104" spans="2:45" x14ac:dyDescent="0.25">
      <c r="B104" s="54"/>
      <c r="C104" s="12"/>
      <c r="D104" s="12"/>
      <c r="E104" s="12"/>
      <c r="F104" s="65"/>
      <c r="O104">
        <v>29</v>
      </c>
      <c r="P104" cm="1">
        <f t="array" ref="P104">IF($O104=0,-AUP_EK,IF($O104&gt;P$74,0,INDEX('AUP Modell'!$O$6:$O$35,$O104))+IF($O104=P$74,INDEX('AUP Modell'!$R$6:$R$35,P$74),0))</f>
        <v>0</v>
      </c>
      <c r="Q104" cm="1">
        <f t="array" ref="Q104">IF($O104=0,-AUP_EK,IF($O104&gt;Q$74,0,INDEX('AUP Modell'!$O$6:$O$35,$O104))+IF($O104=Q$74,INDEX('AUP Modell'!$R$6:$R$35,Q$74),0))</f>
        <v>0</v>
      </c>
      <c r="R104" cm="1">
        <f t="array" ref="R104">IF($O104=0,-AUP_EK,IF($O104&gt;R$74,0,INDEX('AUP Modell'!$O$6:$O$35,$O104))+IF($O104=R$74,INDEX('AUP Modell'!$R$6:$R$35,R$74),0))</f>
        <v>0</v>
      </c>
      <c r="S104" cm="1">
        <f t="array" ref="S104">IF($O104=0,-AUP_EK,IF($O104&gt;S$74,0,INDEX('AUP Modell'!$O$6:$O$35,$O104))+IF($O104=S$74,INDEX('AUP Modell'!$R$6:$R$35,S$74),0))</f>
        <v>0</v>
      </c>
      <c r="T104" cm="1">
        <f t="array" ref="T104">IF($O104=0,-AUP_EK,IF($O104&gt;T$74,0,INDEX('AUP Modell'!$O$6:$O$35,$O104))+IF($O104=T$74,INDEX('AUP Modell'!$R$6:$R$35,T$74),0))</f>
        <v>0</v>
      </c>
      <c r="U104" cm="1">
        <f t="array" ref="U104">IF($O104=0,-AUP_EK,IF($O104&gt;U$74,0,INDEX('AUP Modell'!$O$6:$O$35,$O104))+IF($O104=U$74,INDEX('AUP Modell'!$R$6:$R$35,U$74),0))</f>
        <v>0</v>
      </c>
      <c r="V104" cm="1">
        <f t="array" ref="V104">IF($O104=0,-AUP_EK,IF($O104&gt;V$74,0,INDEX('AUP Modell'!$O$6:$O$35,$O104))+IF($O104=V$74,INDEX('AUP Modell'!$R$6:$R$35,V$74),0))</f>
        <v>0</v>
      </c>
      <c r="W104" cm="1">
        <f t="array" ref="W104">IF($O104=0,-AUP_EK,IF($O104&gt;W$74,0,INDEX('AUP Modell'!$O$6:$O$35,$O104))+IF($O104=W$74,INDEX('AUP Modell'!$R$6:$R$35,W$74),0))</f>
        <v>0</v>
      </c>
      <c r="X104" cm="1">
        <f t="array" ref="X104">IF($O104=0,-AUP_EK,IF($O104&gt;X$74,0,INDEX('AUP Modell'!$O$6:$O$35,$O104))+IF($O104=X$74,INDEX('AUP Modell'!$R$6:$R$35,X$74),0))</f>
        <v>0</v>
      </c>
      <c r="Y104" cm="1">
        <f t="array" ref="Y104">IF($O104=0,-AUP_EK,IF($O104&gt;Y$74,0,INDEX('AUP Modell'!$O$6:$O$35,$O104))+IF($O104=Y$74,INDEX('AUP Modell'!$R$6:$R$35,Y$74),0))</f>
        <v>0</v>
      </c>
      <c r="Z104" cm="1">
        <f t="array" ref="Z104">IF($O104=0,-AUP_EK,IF($O104&gt;Z$74,0,INDEX('AUP Modell'!$O$6:$O$35,$O104))+IF($O104=Z$74,INDEX('AUP Modell'!$R$6:$R$35,Z$74),0))</f>
        <v>0</v>
      </c>
      <c r="AA104" cm="1">
        <f t="array" ref="AA104">IF($O104=0,-AUP_EK,IF($O104&gt;AA$74,0,INDEX('AUP Modell'!$O$6:$O$35,$O104))+IF($O104=AA$74,INDEX('AUP Modell'!$R$6:$R$35,AA$74),0))</f>
        <v>0</v>
      </c>
      <c r="AB104" cm="1">
        <f t="array" ref="AB104">IF($O104=0,-AUP_EK,IF($O104&gt;AB$74,0,INDEX('AUP Modell'!$O$6:$O$35,$O104))+IF($O104=AB$74,INDEX('AUP Modell'!$R$6:$R$35,AB$74),0))</f>
        <v>0</v>
      </c>
      <c r="AC104" cm="1">
        <f t="array" ref="AC104">IF($O104=0,-AUP_EK,IF($O104&gt;AC$74,0,INDEX('AUP Modell'!$O$6:$O$35,$O104))+IF($O104=AC$74,INDEX('AUP Modell'!$R$6:$R$35,AC$74),0))</f>
        <v>0</v>
      </c>
      <c r="AD104" cm="1">
        <f t="array" ref="AD104">IF($O104=0,-AUP_EK,IF($O104&gt;AD$74,0,INDEX('AUP Modell'!$O$6:$O$35,$O104))+IF($O104=AD$74,INDEX('AUP Modell'!$R$6:$R$35,AD$74),0))</f>
        <v>0</v>
      </c>
      <c r="AE104" cm="1">
        <f t="array" ref="AE104">IF($O104=0,-AUP_EK,IF($O104&gt;AE$74,0,INDEX('AUP Modell'!$O$6:$O$35,$O104))+IF($O104=AE$74,INDEX('AUP Modell'!$R$6:$R$35,AE$74),0))</f>
        <v>0</v>
      </c>
      <c r="AF104" cm="1">
        <f t="array" ref="AF104">IF($O104=0,-AUP_EK,IF($O104&gt;AF$74,0,INDEX('AUP Modell'!$O$6:$O$35,$O104))+IF($O104=AF$74,INDEX('AUP Modell'!$R$6:$R$35,AF$74),0))</f>
        <v>0</v>
      </c>
      <c r="AG104" cm="1">
        <f t="array" ref="AG104">IF($O104=0,-AUP_EK,IF($O104&gt;AG$74,0,INDEX('AUP Modell'!$O$6:$O$35,$O104))+IF($O104=AG$74,INDEX('AUP Modell'!$R$6:$R$35,AG$74),0))</f>
        <v>0</v>
      </c>
      <c r="AH104" cm="1">
        <f t="array" ref="AH104">IF($O104=0,-AUP_EK,IF($O104&gt;AH$74,0,INDEX('AUP Modell'!$O$6:$O$35,$O104))+IF($O104=AH$74,INDEX('AUP Modell'!$R$6:$R$35,AH$74),0))</f>
        <v>0</v>
      </c>
      <c r="AI104" cm="1">
        <f t="array" ref="AI104">IF($O104=0,-AUP_EK,IF($O104&gt;AI$74,0,INDEX('AUP Modell'!$O$6:$O$35,$O104))+IF($O104=AI$74,INDEX('AUP Modell'!$R$6:$R$35,AI$74),0))</f>
        <v>0</v>
      </c>
      <c r="AJ104" cm="1">
        <f t="array" ref="AJ104">IF($O104=0,-AUP_EK,IF($O104&gt;AJ$74,0,INDEX('AUP Modell'!$O$6:$O$35,$O104))+IF($O104=AJ$74,INDEX('AUP Modell'!$R$6:$R$35,AJ$74),0))</f>
        <v>0</v>
      </c>
      <c r="AK104" cm="1">
        <f t="array" ref="AK104">IF($O104=0,-AUP_EK,IF($O104&gt;AK$74,0,INDEX('AUP Modell'!$O$6:$O$35,$O104))+IF($O104=AK$74,INDEX('AUP Modell'!$R$6:$R$35,AK$74),0))</f>
        <v>0</v>
      </c>
      <c r="AL104" cm="1">
        <f t="array" ref="AL104">IF($O104=0,-AUP_EK,IF($O104&gt;AL$74,0,INDEX('AUP Modell'!$O$6:$O$35,$O104))+IF($O104=AL$74,INDEX('AUP Modell'!$R$6:$R$35,AL$74),0))</f>
        <v>0</v>
      </c>
      <c r="AM104" cm="1">
        <f t="array" ref="AM104">IF($O104=0,-AUP_EK,IF($O104&gt;AM$74,0,INDEX('AUP Modell'!$O$6:$O$35,$O104))+IF($O104=AM$74,INDEX('AUP Modell'!$R$6:$R$35,AM$74),0))</f>
        <v>0</v>
      </c>
      <c r="AN104" cm="1">
        <f t="array" ref="AN104">IF($O104=0,-AUP_EK,IF($O104&gt;AN$74,0,INDEX('AUP Modell'!$O$6:$O$35,$O104))+IF($O104=AN$74,INDEX('AUP Modell'!$R$6:$R$35,AN$74),0))</f>
        <v>0</v>
      </c>
      <c r="AO104" cm="1">
        <f t="array" ref="AO104">IF($O104=0,-AUP_EK,IF($O104&gt;AO$74,0,INDEX('AUP Modell'!$O$6:$O$35,$O104))+IF($O104=AO$74,INDEX('AUP Modell'!$R$6:$R$35,AO$74),0))</f>
        <v>0</v>
      </c>
      <c r="AP104" cm="1">
        <f t="array" ref="AP104">IF($O104=0,-AUP_EK,IF($O104&gt;AP$74,0,INDEX('AUP Modell'!$O$6:$O$35,$O104))+IF($O104=AP$74,INDEX('AUP Modell'!$R$6:$R$35,AP$74),0))</f>
        <v>0</v>
      </c>
      <c r="AQ104" cm="1">
        <f t="array" ref="AQ104">IF($O104=0,-AUP_EK,IF($O104&gt;AQ$74,0,INDEX('AUP Modell'!$O$6:$O$35,$O104))+IF($O104=AQ$74,INDEX('AUP Modell'!$R$6:$R$35,AQ$74),0))</f>
        <v>0</v>
      </c>
      <c r="AR104" cm="1">
        <f t="array" ref="AR104">IF($O104=0,-AUP_EK,IF($O104&gt;AR$74,0,INDEX('AUP Modell'!$O$6:$O$35,$O104))+IF($O104=AR$74,INDEX('AUP Modell'!$R$6:$R$35,AR$74),0))</f>
        <v>517077.88867935975</v>
      </c>
      <c r="AS104" cm="1">
        <f t="array" ref="AS104">IF($O104=0,-AUP_EK,IF($O104&gt;AS$74,0,INDEX('AUP Modell'!$O$6:$O$35,$O104))+IF($O104=AS$74,INDEX('AUP Modell'!$R$6:$R$35,AS$74),0))</f>
        <v>307.08380281489281</v>
      </c>
    </row>
    <row r="105" spans="2:45" x14ac:dyDescent="0.25">
      <c r="B105" s="54"/>
      <c r="C105" s="12"/>
      <c r="D105" s="12"/>
      <c r="E105" s="12"/>
      <c r="F105" s="65"/>
      <c r="O105">
        <v>30</v>
      </c>
      <c r="P105" cm="1">
        <f t="array" ref="P105">IF($O105=0,-AUP_EK,IF($O105&gt;P$74,0,INDEX('AUP Modell'!$O$6:$O$35,$O105))+IF($O105=P$74,INDEX('AUP Modell'!$R$6:$R$35,P$74),0))</f>
        <v>0</v>
      </c>
      <c r="Q105" cm="1">
        <f t="array" ref="Q105">IF($O105=0,-AUP_EK,IF($O105&gt;Q$74,0,INDEX('AUP Modell'!$O$6:$O$35,$O105))+IF($O105=Q$74,INDEX('AUP Modell'!$R$6:$R$35,Q$74),0))</f>
        <v>0</v>
      </c>
      <c r="R105" cm="1">
        <f t="array" ref="R105">IF($O105=0,-AUP_EK,IF($O105&gt;R$74,0,INDEX('AUP Modell'!$O$6:$O$35,$O105))+IF($O105=R$74,INDEX('AUP Modell'!$R$6:$R$35,R$74),0))</f>
        <v>0</v>
      </c>
      <c r="S105" cm="1">
        <f t="array" ref="S105">IF($O105=0,-AUP_EK,IF($O105&gt;S$74,0,INDEX('AUP Modell'!$O$6:$O$35,$O105))+IF($O105=S$74,INDEX('AUP Modell'!$R$6:$R$35,S$74),0))</f>
        <v>0</v>
      </c>
      <c r="T105" cm="1">
        <f t="array" ref="T105">IF($O105=0,-AUP_EK,IF($O105&gt;T$74,0,INDEX('AUP Modell'!$O$6:$O$35,$O105))+IF($O105=T$74,INDEX('AUP Modell'!$R$6:$R$35,T$74),0))</f>
        <v>0</v>
      </c>
      <c r="U105" cm="1">
        <f t="array" ref="U105">IF($O105=0,-AUP_EK,IF($O105&gt;U$74,0,INDEX('AUP Modell'!$O$6:$O$35,$O105))+IF($O105=U$74,INDEX('AUP Modell'!$R$6:$R$35,U$74),0))</f>
        <v>0</v>
      </c>
      <c r="V105" cm="1">
        <f t="array" ref="V105">IF($O105=0,-AUP_EK,IF($O105&gt;V$74,0,INDEX('AUP Modell'!$O$6:$O$35,$O105))+IF($O105=V$74,INDEX('AUP Modell'!$R$6:$R$35,V$74),0))</f>
        <v>0</v>
      </c>
      <c r="W105" cm="1">
        <f t="array" ref="W105">IF($O105=0,-AUP_EK,IF($O105&gt;W$74,0,INDEX('AUP Modell'!$O$6:$O$35,$O105))+IF($O105=W$74,INDEX('AUP Modell'!$R$6:$R$35,W$74),0))</f>
        <v>0</v>
      </c>
      <c r="X105" cm="1">
        <f t="array" ref="X105">IF($O105=0,-AUP_EK,IF($O105&gt;X$74,0,INDEX('AUP Modell'!$O$6:$O$35,$O105))+IF($O105=X$74,INDEX('AUP Modell'!$R$6:$R$35,X$74),0))</f>
        <v>0</v>
      </c>
      <c r="Y105" cm="1">
        <f t="array" ref="Y105">IF($O105=0,-AUP_EK,IF($O105&gt;Y$74,0,INDEX('AUP Modell'!$O$6:$O$35,$O105))+IF($O105=Y$74,INDEX('AUP Modell'!$R$6:$R$35,Y$74),0))</f>
        <v>0</v>
      </c>
      <c r="Z105" cm="1">
        <f t="array" ref="Z105">IF($O105=0,-AUP_EK,IF($O105&gt;Z$74,0,INDEX('AUP Modell'!$O$6:$O$35,$O105))+IF($O105=Z$74,INDEX('AUP Modell'!$R$6:$R$35,Z$74),0))</f>
        <v>0</v>
      </c>
      <c r="AA105" cm="1">
        <f t="array" ref="AA105">IF($O105=0,-AUP_EK,IF($O105&gt;AA$74,0,INDEX('AUP Modell'!$O$6:$O$35,$O105))+IF($O105=AA$74,INDEX('AUP Modell'!$R$6:$R$35,AA$74),0))</f>
        <v>0</v>
      </c>
      <c r="AB105" cm="1">
        <f t="array" ref="AB105">IF($O105=0,-AUP_EK,IF($O105&gt;AB$74,0,INDEX('AUP Modell'!$O$6:$O$35,$O105))+IF($O105=AB$74,INDEX('AUP Modell'!$R$6:$R$35,AB$74),0))</f>
        <v>0</v>
      </c>
      <c r="AC105" cm="1">
        <f t="array" ref="AC105">IF($O105=0,-AUP_EK,IF($O105&gt;AC$74,0,INDEX('AUP Modell'!$O$6:$O$35,$O105))+IF($O105=AC$74,INDEX('AUP Modell'!$R$6:$R$35,AC$74),0))</f>
        <v>0</v>
      </c>
      <c r="AD105" cm="1">
        <f t="array" ref="AD105">IF($O105=0,-AUP_EK,IF($O105&gt;AD$74,0,INDEX('AUP Modell'!$O$6:$O$35,$O105))+IF($O105=AD$74,INDEX('AUP Modell'!$R$6:$R$35,AD$74),0))</f>
        <v>0</v>
      </c>
      <c r="AE105" cm="1">
        <f t="array" ref="AE105">IF($O105=0,-AUP_EK,IF($O105&gt;AE$74,0,INDEX('AUP Modell'!$O$6:$O$35,$O105))+IF($O105=AE$74,INDEX('AUP Modell'!$R$6:$R$35,AE$74),0))</f>
        <v>0</v>
      </c>
      <c r="AF105" cm="1">
        <f t="array" ref="AF105">IF($O105=0,-AUP_EK,IF($O105&gt;AF$74,0,INDEX('AUP Modell'!$O$6:$O$35,$O105))+IF($O105=AF$74,INDEX('AUP Modell'!$R$6:$R$35,AF$74),0))</f>
        <v>0</v>
      </c>
      <c r="AG105" cm="1">
        <f t="array" ref="AG105">IF($O105=0,-AUP_EK,IF($O105&gt;AG$74,0,INDEX('AUP Modell'!$O$6:$O$35,$O105))+IF($O105=AG$74,INDEX('AUP Modell'!$R$6:$R$35,AG$74),0))</f>
        <v>0</v>
      </c>
      <c r="AH105" cm="1">
        <f t="array" ref="AH105">IF($O105=0,-AUP_EK,IF($O105&gt;AH$74,0,INDEX('AUP Modell'!$O$6:$O$35,$O105))+IF($O105=AH$74,INDEX('AUP Modell'!$R$6:$R$35,AH$74),0))</f>
        <v>0</v>
      </c>
      <c r="AI105" cm="1">
        <f t="array" ref="AI105">IF($O105=0,-AUP_EK,IF($O105&gt;AI$74,0,INDEX('AUP Modell'!$O$6:$O$35,$O105))+IF($O105=AI$74,INDEX('AUP Modell'!$R$6:$R$35,AI$74),0))</f>
        <v>0</v>
      </c>
      <c r="AJ105" cm="1">
        <f t="array" ref="AJ105">IF($O105=0,-AUP_EK,IF($O105&gt;AJ$74,0,INDEX('AUP Modell'!$O$6:$O$35,$O105))+IF($O105=AJ$74,INDEX('AUP Modell'!$R$6:$R$35,AJ$74),0))</f>
        <v>0</v>
      </c>
      <c r="AK105" cm="1">
        <f t="array" ref="AK105">IF($O105=0,-AUP_EK,IF($O105&gt;AK$74,0,INDEX('AUP Modell'!$O$6:$O$35,$O105))+IF($O105=AK$74,INDEX('AUP Modell'!$R$6:$R$35,AK$74),0))</f>
        <v>0</v>
      </c>
      <c r="AL105" cm="1">
        <f t="array" ref="AL105">IF($O105=0,-AUP_EK,IF($O105&gt;AL$74,0,INDEX('AUP Modell'!$O$6:$O$35,$O105))+IF($O105=AL$74,INDEX('AUP Modell'!$R$6:$R$35,AL$74),0))</f>
        <v>0</v>
      </c>
      <c r="AM105" cm="1">
        <f t="array" ref="AM105">IF($O105=0,-AUP_EK,IF($O105&gt;AM$74,0,INDEX('AUP Modell'!$O$6:$O$35,$O105))+IF($O105=AM$74,INDEX('AUP Modell'!$R$6:$R$35,AM$74),0))</f>
        <v>0</v>
      </c>
      <c r="AN105" cm="1">
        <f t="array" ref="AN105">IF($O105=0,-AUP_EK,IF($O105&gt;AN$74,0,INDEX('AUP Modell'!$O$6:$O$35,$O105))+IF($O105=AN$74,INDEX('AUP Modell'!$R$6:$R$35,AN$74),0))</f>
        <v>0</v>
      </c>
      <c r="AO105" cm="1">
        <f t="array" ref="AO105">IF($O105=0,-AUP_EK,IF($O105&gt;AO$74,0,INDEX('AUP Modell'!$O$6:$O$35,$O105))+IF($O105=AO$74,INDEX('AUP Modell'!$R$6:$R$35,AO$74),0))</f>
        <v>0</v>
      </c>
      <c r="AP105" cm="1">
        <f t="array" ref="AP105">IF($O105=0,-AUP_EK,IF($O105&gt;AP$74,0,INDEX('AUP Modell'!$O$6:$O$35,$O105))+IF($O105=AP$74,INDEX('AUP Modell'!$R$6:$R$35,AP$74),0))</f>
        <v>0</v>
      </c>
      <c r="AQ105" cm="1">
        <f t="array" ref="AQ105">IF($O105=0,-AUP_EK,IF($O105&gt;AQ$74,0,INDEX('AUP Modell'!$O$6:$O$35,$O105))+IF($O105=AQ$74,INDEX('AUP Modell'!$R$6:$R$35,AQ$74),0))</f>
        <v>0</v>
      </c>
      <c r="AR105" cm="1">
        <f t="array" ref="AR105">IF($O105=0,-AUP_EK,IF($O105&gt;AR$74,0,INDEX('AUP Modell'!$O$6:$O$35,$O105))+IF($O105=AR$74,INDEX('AUP Modell'!$R$6:$R$35,AR$74),0))</f>
        <v>0</v>
      </c>
      <c r="AS105" cm="1">
        <f t="array" ref="AS105">IF($O105=0,-AUP_EK,IF($O105&gt;AS$74,0,INDEX('AUP Modell'!$O$6:$O$35,$O105))+IF($O105=AS$74,INDEX('AUP Modell'!$R$6:$R$35,AS$74),0))</f>
        <v>536147.43933137471</v>
      </c>
    </row>
    <row r="106" spans="2:45" x14ac:dyDescent="0.25">
      <c r="B106" s="54"/>
      <c r="C106" s="12"/>
      <c r="D106" s="12"/>
      <c r="E106" s="12"/>
      <c r="F106" s="65"/>
      <c r="P106">
        <f>IFERROR(IRR(P75:P105),IRR(P75:P105,-0.9))</f>
        <v>-0.495174</v>
      </c>
      <c r="Q106">
        <f t="shared" ref="Q106:AS106" si="0">IFERROR(IRR(Q75:Q105),IRR(Q75:Q105,-0.9))</f>
        <v>-0.15601088822501641</v>
      </c>
      <c r="R106">
        <f t="shared" si="0"/>
        <v>-2.4152511749026884E-2</v>
      </c>
      <c r="S106">
        <f t="shared" si="0"/>
        <v>3.6766915662017396E-2</v>
      </c>
      <c r="T106">
        <f t="shared" si="0"/>
        <v>6.8170143238309722E-2</v>
      </c>
      <c r="U106">
        <f t="shared" si="0"/>
        <v>8.5391828574608697E-2</v>
      </c>
      <c r="V106">
        <f t="shared" si="0"/>
        <v>9.5095345433446443E-2</v>
      </c>
      <c r="W106">
        <f t="shared" si="0"/>
        <v>0.10052704131842649</v>
      </c>
      <c r="X106">
        <f t="shared" si="0"/>
        <v>0.10215147398696578</v>
      </c>
      <c r="Y106">
        <f t="shared" si="0"/>
        <v>0.10255807604821721</v>
      </c>
      <c r="Z106">
        <f t="shared" si="0"/>
        <v>0.10219851245959077</v>
      </c>
      <c r="AA106">
        <f t="shared" si="0"/>
        <v>0.10135370776352559</v>
      </c>
      <c r="AB106">
        <f t="shared" si="0"/>
        <v>9.8040437489113286E-2</v>
      </c>
      <c r="AC106">
        <f t="shared" si="0"/>
        <v>9.4928860593112896E-2</v>
      </c>
      <c r="AD106">
        <f t="shared" si="0"/>
        <v>9.2010364425302082E-2</v>
      </c>
      <c r="AE106">
        <f t="shared" si="0"/>
        <v>8.9274022644352691E-2</v>
      </c>
      <c r="AF106">
        <f t="shared" si="0"/>
        <v>8.6707997828305627E-2</v>
      </c>
      <c r="AG106">
        <f t="shared" si="0"/>
        <v>8.4300349498461102E-2</v>
      </c>
      <c r="AH106">
        <f t="shared" si="0"/>
        <v>8.2039488449671349E-2</v>
      </c>
      <c r="AI106">
        <f t="shared" si="0"/>
        <v>7.9914419399787828E-2</v>
      </c>
      <c r="AJ106">
        <f t="shared" si="0"/>
        <v>7.7914856850344716E-2</v>
      </c>
      <c r="AK106">
        <f t="shared" si="0"/>
        <v>7.6031265480844823E-2</v>
      </c>
      <c r="AL106">
        <f t="shared" si="0"/>
        <v>7.4254856367528488E-2</v>
      </c>
      <c r="AM106">
        <f t="shared" si="0"/>
        <v>7.2577558202941761E-2</v>
      </c>
      <c r="AN106">
        <f t="shared" si="0"/>
        <v>7.0991975275087382E-2</v>
      </c>
      <c r="AO106">
        <f t="shared" si="0"/>
        <v>6.9491339391758E-2</v>
      </c>
      <c r="AP106">
        <f t="shared" si="0"/>
        <v>6.8069460083918454E-2</v>
      </c>
      <c r="AQ106">
        <f t="shared" si="0"/>
        <v>6.6720675645031813E-2</v>
      </c>
      <c r="AR106">
        <f t="shared" si="0"/>
        <v>6.5439806451479621E-2</v>
      </c>
      <c r="AS106">
        <f t="shared" si="0"/>
        <v>6.4247182660217339E-2</v>
      </c>
    </row>
    <row r="107" spans="2:45" ht="13.2" customHeight="1" x14ac:dyDescent="0.25">
      <c r="B107" s="54"/>
      <c r="C107" s="12"/>
      <c r="D107" s="12"/>
      <c r="E107" s="12"/>
      <c r="F107" s="65"/>
      <c r="P107">
        <f>SUM(P75:P105)</f>
        <v>-29710.44</v>
      </c>
      <c r="Q107">
        <f t="shared" ref="Q107:AS107" si="1">SUM(Q75:Q105)</f>
        <v>-17103.440400000021</v>
      </c>
      <c r="R107">
        <f t="shared" si="1"/>
        <v>-4170.8898228000471</v>
      </c>
      <c r="S107">
        <f t="shared" si="1"/>
        <v>9095.5615952195949</v>
      </c>
      <c r="T107">
        <f t="shared" si="1"/>
        <v>22704.510010873244</v>
      </c>
      <c r="U107">
        <f t="shared" si="1"/>
        <v>36664.805954576841</v>
      </c>
      <c r="V107">
        <f t="shared" si="1"/>
        <v>50985.562694354645</v>
      </c>
      <c r="W107">
        <f t="shared" si="1"/>
        <v>65676.16489378619</v>
      </c>
      <c r="X107">
        <f t="shared" si="1"/>
        <v>79335.077574615978</v>
      </c>
      <c r="Y107">
        <f t="shared" si="1"/>
        <v>93383.455395151905</v>
      </c>
      <c r="Z107">
        <f t="shared" si="1"/>
        <v>107831.55225598635</v>
      </c>
      <c r="AA107">
        <f t="shared" si="1"/>
        <v>122689.93124501029</v>
      </c>
      <c r="AB107">
        <f t="shared" si="1"/>
        <v>133030.27493412973</v>
      </c>
      <c r="AC107">
        <f t="shared" si="1"/>
        <v>143802.99604056316</v>
      </c>
      <c r="AD107">
        <f t="shared" si="1"/>
        <v>155019.64846607347</v>
      </c>
      <c r="AE107">
        <f t="shared" si="1"/>
        <v>166692.13872798826</v>
      </c>
      <c r="AF107">
        <f t="shared" si="1"/>
        <v>178832.73779637809</v>
      </c>
      <c r="AG107">
        <f t="shared" si="1"/>
        <v>191454.09335230125</v>
      </c>
      <c r="AH107">
        <f t="shared" si="1"/>
        <v>204569.24248257582</v>
      </c>
      <c r="AI107">
        <f t="shared" si="1"/>
        <v>218191.62482712005</v>
      </c>
      <c r="AJ107">
        <f t="shared" si="1"/>
        <v>232335.09619550151</v>
      </c>
      <c r="AK107">
        <f t="shared" si="1"/>
        <v>247013.94266995523</v>
      </c>
      <c r="AL107">
        <f t="shared" si="1"/>
        <v>262242.89521277667</v>
      </c>
      <c r="AM107">
        <f t="shared" si="1"/>
        <v>278037.1447966682</v>
      </c>
      <c r="AN107">
        <f t="shared" si="1"/>
        <v>294412.35807730566</v>
      </c>
      <c r="AO107">
        <f t="shared" si="1"/>
        <v>311384.69362811896</v>
      </c>
      <c r="AP107">
        <f t="shared" si="1"/>
        <v>328970.81875802623</v>
      </c>
      <c r="AQ107">
        <f t="shared" si="1"/>
        <v>347187.92693363572</v>
      </c>
      <c r="AR107">
        <f t="shared" si="1"/>
        <v>366053.75582823704</v>
      </c>
      <c r="AS107">
        <f t="shared" si="1"/>
        <v>385430.3902830669</v>
      </c>
    </row>
    <row r="108" spans="2:45" x14ac:dyDescent="0.25">
      <c r="B108" s="54"/>
      <c r="C108" s="12"/>
      <c r="D108" s="12"/>
      <c r="E108" s="12"/>
      <c r="F108" s="65"/>
      <c r="P108">
        <f>SUM(P76:P105)</f>
        <v>30289.56</v>
      </c>
      <c r="Q108">
        <f t="shared" ref="Q108:AS108" si="2">SUM(Q76:Q105)</f>
        <v>42896.559599999979</v>
      </c>
      <c r="R108">
        <f t="shared" si="2"/>
        <v>55829.110177199953</v>
      </c>
      <c r="S108">
        <f t="shared" si="2"/>
        <v>69095.561595219595</v>
      </c>
      <c r="T108">
        <f t="shared" si="2"/>
        <v>82704.510010873244</v>
      </c>
      <c r="U108">
        <f t="shared" si="2"/>
        <v>96664.805954576834</v>
      </c>
      <c r="V108">
        <f t="shared" si="2"/>
        <v>110985.56269435464</v>
      </c>
      <c r="W108">
        <f t="shared" si="2"/>
        <v>125676.16489378619</v>
      </c>
      <c r="X108">
        <f t="shared" si="2"/>
        <v>139335.07757461598</v>
      </c>
      <c r="Y108">
        <f t="shared" si="2"/>
        <v>153383.45539515189</v>
      </c>
      <c r="Z108">
        <f t="shared" si="2"/>
        <v>167831.55225598632</v>
      </c>
      <c r="AA108">
        <f t="shared" si="2"/>
        <v>182689.93124501029</v>
      </c>
      <c r="AB108">
        <f t="shared" si="2"/>
        <v>193030.2749341297</v>
      </c>
      <c r="AC108">
        <f t="shared" si="2"/>
        <v>203802.99604056316</v>
      </c>
      <c r="AD108">
        <f t="shared" si="2"/>
        <v>215019.64846607347</v>
      </c>
      <c r="AE108">
        <f t="shared" si="2"/>
        <v>226692.13872798826</v>
      </c>
      <c r="AF108">
        <f t="shared" si="2"/>
        <v>238832.73779637809</v>
      </c>
      <c r="AG108">
        <f t="shared" si="2"/>
        <v>251454.09335230125</v>
      </c>
      <c r="AH108">
        <f t="shared" si="2"/>
        <v>264569.24248257582</v>
      </c>
      <c r="AI108">
        <f t="shared" si="2"/>
        <v>278191.62482712005</v>
      </c>
      <c r="AJ108">
        <f t="shared" si="2"/>
        <v>292335.09619550151</v>
      </c>
      <c r="AK108">
        <f t="shared" si="2"/>
        <v>307013.9426699552</v>
      </c>
      <c r="AL108">
        <f t="shared" si="2"/>
        <v>322242.89521277667</v>
      </c>
      <c r="AM108">
        <f t="shared" si="2"/>
        <v>338037.1447966682</v>
      </c>
      <c r="AN108">
        <f t="shared" si="2"/>
        <v>354412.35807730566</v>
      </c>
      <c r="AO108">
        <f t="shared" si="2"/>
        <v>371384.69362811896</v>
      </c>
      <c r="AP108">
        <f t="shared" si="2"/>
        <v>388970.81875802623</v>
      </c>
      <c r="AQ108">
        <f t="shared" si="2"/>
        <v>407187.92693363572</v>
      </c>
      <c r="AR108">
        <f t="shared" si="2"/>
        <v>426053.75582823704</v>
      </c>
      <c r="AS108">
        <f t="shared" si="2"/>
        <v>445430.3902830669</v>
      </c>
    </row>
    <row r="109" spans="2:45" x14ac:dyDescent="0.25">
      <c r="B109" s="61" t="s">
        <v>97</v>
      </c>
      <c r="C109" s="12"/>
      <c r="D109" s="12"/>
      <c r="E109" s="12"/>
      <c r="F109" s="65"/>
    </row>
    <row r="110" spans="2:45" x14ac:dyDescent="0.25">
      <c r="B110" s="62" t="s">
        <v>99</v>
      </c>
      <c r="C110" s="49"/>
      <c r="D110" s="49"/>
      <c r="E110" s="49"/>
      <c r="F110" s="65"/>
    </row>
    <row r="111" spans="2:45" x14ac:dyDescent="0.25">
      <c r="B111" s="62"/>
      <c r="C111" s="49"/>
      <c r="D111" s="49"/>
      <c r="E111" s="49"/>
      <c r="F111" s="65"/>
    </row>
    <row r="112" spans="2:45" ht="13.2" customHeight="1" x14ac:dyDescent="0.25">
      <c r="B112" s="62"/>
      <c r="C112" s="49"/>
      <c r="D112" s="49"/>
      <c r="E112" s="49"/>
      <c r="F112" s="65"/>
    </row>
    <row r="113" spans="2:6" x14ac:dyDescent="0.25">
      <c r="B113" s="62"/>
      <c r="C113" s="49"/>
      <c r="D113" s="49"/>
      <c r="E113" s="49"/>
      <c r="F113" s="65"/>
    </row>
    <row r="114" spans="2:6" x14ac:dyDescent="0.25">
      <c r="B114" s="54"/>
      <c r="C114" s="12"/>
      <c r="D114" s="12"/>
      <c r="E114" s="12"/>
      <c r="F114" s="65"/>
    </row>
    <row r="115" spans="2:6" x14ac:dyDescent="0.25">
      <c r="B115" s="54"/>
      <c r="C115" s="12"/>
      <c r="D115" s="12"/>
      <c r="E115" s="12"/>
      <c r="F115" s="65"/>
    </row>
    <row r="116" spans="2:6" ht="13.8" thickBot="1" x14ac:dyDescent="0.3">
      <c r="B116" s="63"/>
      <c r="C116" s="51"/>
      <c r="D116" s="51"/>
      <c r="E116" s="51"/>
      <c r="F116" s="66"/>
    </row>
  </sheetData>
  <sheetProtection sheet="1" objects="1" scenarios="1"/>
  <mergeCells count="1">
    <mergeCell ref="B110:E113"/>
  </mergeCells>
  <conditionalFormatting sqref="B75:E86">
    <cfRule type="expression" dxfId="0" priority="1">
      <formula>$B75=AUP_Verkaufsjahr</formula>
    </cfRule>
  </conditionalFormatting>
  <dataValidations count="2">
    <dataValidation type="whole" allowBlank="1" showInputMessage="1" showErrorMessage="1" sqref="C44" xr:uid="{F013945C-29C7-4219-814F-37442C751A2C}">
      <formula1>1</formula1>
      <formula2>12</formula2>
    </dataValidation>
    <dataValidation type="list" allowBlank="1" showInputMessage="1" showErrorMessage="1" sqref="C17" xr:uid="{0F1E3FA0-9800-4A82-82EE-A707454E0213}">
      <formula1>"Denkmal-AfA §7i,QNG-Neubau §7b,Bestand Sonder-AfA §7b,Lineare AfA"</formula1>
    </dataValidation>
  </dataValidations>
  <printOptions horizontalCentered="1" verticalCentered="1"/>
  <pageMargins left="0.3888888888888889" right="0.3888888888888889" top="0.3888888888888889" bottom="0.3888888888888889" header="0.22222222222222221" footer="0.22222222222222221"/>
  <pageSetup paperSize="9" scale="74" fitToHeight="3" orientation="portrait" r:id="rId1"/>
  <headerFooter>
    <oddHeader>&amp;L&amp;"Verdana"&amp;10&amp;I0F4C3AAUP Finanzservice&amp;R&amp;"Verdana"&amp;9&amp;I808080&amp;D</oddHeader>
    <oddFooter>&amp;L&amp;"Verdana"&amp;8&amp;I808080Modellrechnung – keine Steuer-/Anlageberatung (§34c GewO)&amp;R&amp;"Verdana"&amp;9&amp;I808080Seite &amp;Z/&amp;F</oddFooter>
  </headerFooter>
  <drawing r:id="rId2"/>
</worksheet>
</file>

<file path=xl/worksheets/sheet3.xml><?xml version="1.0" encoding="utf-8"?>
<worksheet xmlns="http://schemas.openxmlformats.org/spreadsheetml/2006/main">
  <dimension ref="A1:B15"/>
  <sheetViews>
    <sheetView workbookViewId="0"/>
  </sheetViews>
  <sheetFormatPr defaultRowHeight="15"/>
  <cols>
    <col min="1" max="1" width="26" customWidth="1"/>
    <col min="2" max="2" width="110" customWidth="1"/>
  </cols>
  <sheetData>
    <row r="1">
      <c r="A1" t="inlineStr">
        <is>
          <t xml:space="preserve">So benutzen Sie diese Datei</t>
        </is>
      </c>
    </row>
    <row r="3">
      <c r="A3" t="inlineStr">
        <is>
          <t xml:space="preserve">Eingabefelder</t>
        </is>
      </c>
      <c r="B3" t="inlineStr">
        <is>
          <t xml:space="preserve">Nur die farbig hinterlegten Zellen auf dem Blatt "AUP Rechner" sind Eingaben. Alles andere rechnet und sollte nicht überschrieben werden.</t>
        </is>
      </c>
    </row>
    <row r="4">
      <c r="A4" t="inlineStr">
        <is>
          <t xml:space="preserve">Beispielwerte</t>
        </is>
      </c>
      <c r="B4" t="inlineStr">
        <is>
          <t xml:space="preserve">Die Datei kommt mit einem durchgerechneten Beispiel. Überschreiben Sie die Eingaben mit Ihren eigenen Zahlen — jedes Ergebnis aktualisiert sich sofort.</t>
        </is>
      </c>
    </row>
    <row r="5">
      <c r="A5" t="inlineStr">
        <is>
          <t xml:space="preserve">Abschreibungsweg</t>
        </is>
      </c>
      <c r="B5" t="inlineStr">
        <is>
          <t xml:space="preserve">Das AfA-Modell wird per Dropdown gewählt: Denkmal-AfA §7i, QNG-Neubau §7b, Bestand §7b oder lineare Gebäude-AfA. Die Bemessungsgrundlage passt sich an.</t>
        </is>
      </c>
    </row>
    <row r="6">
      <c r="A6" t="inlineStr">
        <is>
          <t xml:space="preserve">Prozente</t>
        </is>
      </c>
      <c r="B6" t="inlineStr">
        <is>
          <t xml:space="preserve">Als Prozentwert eintragen (z. B. 3,2 %), nicht als Dezimalzahl. Excel rechnet intern mit 0,032.</t>
        </is>
      </c>
    </row>
    <row r="7">
      <c r="A7" t="inlineStr">
        <is>
          <t xml:space="preserve">Grundstücksanteil</t>
        </is>
      </c>
      <c r="B7" t="inlineStr">
        <is>
          <t xml:space="preserve">Nur der Gebäudeanteil wird abgeschrieben. Der Anteil aus dem Kaufvertrag ist der Startwert — prüfen Sie ihn, er bestimmt die AfA über die gesamte Haltedauer.</t>
        </is>
      </c>
    </row>
    <row r="8">
      <c r="A8" t="inlineStr">
        <is>
          <t xml:space="preserve">Cashflow nach Steuer</t>
        </is>
      </c>
      <c r="B8" t="inlineStr">
        <is>
          <t xml:space="preserve">Rechnet Jahr für Jahr mit Miete, Steigerung, Leerstand, Bewirtschaftung, Zins, Tilgung und Ihrem persönlichen Grenzsteuersatz.</t>
        </is>
      </c>
    </row>
    <row r="9">
      <c r="A9" t="inlineStr">
        <is>
          <t xml:space="preserve">Equity-IRR</t>
        </is>
      </c>
      <c r="B9" t="inlineStr">
        <is>
          <t xml:space="preserve">Interne Verzinsung des eingesetzten Eigenkapitals nach Steuer, inklusive Verkaufserlös — je möglichem Verkaufsjahr.</t>
        </is>
      </c>
    </row>
    <row r="10">
      <c r="A10" t="inlineStr">
        <is>
          <t xml:space="preserve">Verkauf und §23 EStG</t>
        </is>
      </c>
      <c r="B10" t="inlineStr">
        <is>
          <t xml:space="preserve">Nach mehr als zehn Jahren Haltedauer ist der Veräußerungsgewinn im Privatvermögen in der Regel steuerfrei. Der Haltedauer-Vergleich zeigt die Wirkung.</t>
        </is>
      </c>
    </row>
    <row r="11">
      <c r="A11" t="inlineStr">
        <is>
          <t xml:space="preserve">Wenn eine Annahme kippt</t>
        </is>
      </c>
      <c r="B11" t="inlineStr">
        <is>
          <t xml:space="preserve">Ändern Sie Miete, Zins oder Steuersatz einzeln und sehen Sie, ab wann die Rechnung nicht mehr trägt. Belastbar ist eine Rechnung, die auch dann noch steht.</t>
        </is>
      </c>
    </row>
    <row r="12">
      <c r="A12" t="inlineStr">
        <is>
          <t xml:space="preserve">Was die Datei nicht ist</t>
        </is>
      </c>
      <c r="B12" t="inlineStr">
        <is>
          <t xml:space="preserve">Eine Modellrechnung, keine Steuer-, Rechts- oder Anlageberatung (§1 StBerG). Ob ein Objekt begünstigt ist, entscheidet die Bescheinigung, nicht die Annahme.</t>
        </is>
      </c>
    </row>
    <row r="14">
      <c r="A14" t="inlineStr">
        <is>
          <t xml:space="preserve">Fragen zur Datei</t>
        </is>
      </c>
      <c r="B14" t="inlineStr">
        <is>
          <t xml:space="preserve">AUP Finanzservice UG · Siegfried Perini · Tel. +49 2151 3293344 · WhatsApp +49 177 3272788 · kontakt@aupfinanzservice.eu</t>
        </is>
      </c>
    </row>
    <row r="15">
      <c r="A15" t="inlineStr">
        <is>
          <t xml:space="preserve">Stand</t>
        </is>
      </c>
      <c r="B15" t="inlineStr">
        <is>
          <t xml:space="preserve">08/2026 · aupfinanzservice.eu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31</vt:i4>
      </vt:variant>
    </vt:vector>
  </HeadingPairs>
  <TitlesOfParts>
    <vt:vector size="33" baseType="lpstr">
      <vt:lpstr>AUP Modell</vt:lpstr>
      <vt:lpstr>AUP Rechner</vt:lpstr>
      <vt:lpstr>AUP_AltRendite</vt:lpstr>
      <vt:lpstr>AUP_Altsubstanz</vt:lpstr>
      <vt:lpstr>AUP_Annuitaet</vt:lpstr>
      <vt:lpstr>AUP_Bewirt</vt:lpstr>
      <vt:lpstr>AUP_BewirtSteig</vt:lpstr>
      <vt:lpstr>AUP_Darlehen</vt:lpstr>
      <vt:lpstr>AUP_Denk1</vt:lpstr>
      <vt:lpstr>AUP_Denk2</vt:lpstr>
      <vt:lpstr>AUP_EK</vt:lpstr>
      <vt:lpstr>AUP_ENK</vt:lpstr>
      <vt:lpstr>AUP_Gebaeude</vt:lpstr>
      <vt:lpstr>AUP_GesInvest</vt:lpstr>
      <vt:lpstr>AUP_Grundwert</vt:lpstr>
      <vt:lpstr>AUP_Kaufpreis</vt:lpstr>
      <vt:lpstr>AUP_Leerstand</vt:lpstr>
      <vt:lpstr>AUP_LinAfA</vt:lpstr>
      <vt:lpstr>AUP_Miete</vt:lpstr>
      <vt:lpstr>AUP_MietSteig</vt:lpstr>
      <vt:lpstr>AUP_Modell</vt:lpstr>
      <vt:lpstr>AUP_Sanierung</vt:lpstr>
      <vt:lpstr>AUP_SonderJahre</vt:lpstr>
      <vt:lpstr>AUP_SonderSatz</vt:lpstr>
      <vt:lpstr>AUP_Steuersatz</vt:lpstr>
      <vt:lpstr>AUP_Tilgung</vt:lpstr>
      <vt:lpstr>AUP_Verkaufsjahr</vt:lpstr>
      <vt:lpstr>AUP_Verkaufskosten</vt:lpstr>
      <vt:lpstr>AUP_Wertsteig</vt:lpstr>
      <vt:lpstr>AUP_Zins</vt:lpstr>
      <vt:lpstr>'AUP Modell'!Druckbereich</vt:lpstr>
      <vt:lpstr>'AUP Rechner'!Druckbereich</vt:lpstr>
      <vt:lpstr>'AUP Modell'!Drucktitel</vt:lpstr>
    </vt:vector>
  </TitlesOfParts>
  <Manager>Siegfried Perini</Manager>
  <Company>AUP Finanzservice UG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AfA-Rechner Immobilien als Excel — AUP Finanzservice</dc:title>
  <dc:subject>Excel-Investitionsrechner fuer Kapitalanlage-Immobilien: Abschreibung, Cashflow nach Steuer, Equity-IRR und Verkaufsbetrachtung bis 30 Jahre.</dc:subject>
  <dc:creator>AUP Finanzservice UG</dc:creator>
  <cp:keywords>AfA Rechner Immobilien, Abschreibung berechnen, Investitionsrechner Excel, Cashflow nach Steuer, Equity-IRR, Denkmal-AfA, QNG-Neubau, §7b EStG</cp:keywords>
  <dc:description>Excel-Investitionsrechner fuer Kapitalanlage-Immobilien: Abschreibung, Cashflow nach Steuer, Equity-IRR und Verkaufsbetrachtung bis 30 Jahre.</dc:description>
  <cp:lastModifiedBy>AUP Finanzservice UG</cp:lastModifiedBy>
  <cp:revision>1</cp:revision>
  <dcterms:created xsi:type="dcterms:W3CDTF">2020-10-10T08:05:16Z</dcterms:created>
  <dcterms:modified xsi:type="dcterms:W3CDTF">2026-06-12T14:47:09Z</dcterms:modified>
  <cp:category>AUP Finanzservice</cp:category>
  <cp:contentStatus/>
  <dc:language>de-DE</dc:language>
</cp:coreProperties>
</file>